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480" yWindow="330" windowWidth="14880" windowHeight="7305" tabRatio="498"/>
  </bookViews>
  <sheets>
    <sheet name="Telenor Q118" sheetId="42" r:id="rId1"/>
    <sheet name="Telenor Q417" sheetId="41" r:id="rId2"/>
    <sheet name="Telenor Q317 " sheetId="40" r:id="rId3"/>
    <sheet name="Telenor Q217" sheetId="39" r:id="rId4"/>
    <sheet name="Telenor Q117" sheetId="38" r:id="rId5"/>
    <sheet name="Telenor Q416 " sheetId="37" r:id="rId6"/>
    <sheet name="Telenor Q316" sheetId="36" r:id="rId7"/>
    <sheet name="Telenor Q216" sheetId="35" r:id="rId8"/>
    <sheet name="Telenor Q116" sheetId="34" r:id="rId9"/>
    <sheet name="Telenor Q415" sheetId="33" r:id="rId10"/>
    <sheet name="Telenor Q315" sheetId="31" r:id="rId11"/>
    <sheet name="Telenor Q215" sheetId="30" r:id="rId12"/>
    <sheet name="Telenor Q115" sheetId="29" r:id="rId13"/>
  </sheets>
  <definedNames>
    <definedName name="_xlnm.Print_Area" localSheetId="12">'Telenor Q115'!$A$1:$M$32</definedName>
    <definedName name="_xlnm.Print_Area" localSheetId="8">'Telenor Q116'!$A$1:$M$34</definedName>
    <definedName name="_xlnm.Print_Area" localSheetId="4">'Telenor Q117'!$A$1:$M$37</definedName>
    <definedName name="_xlnm.Print_Area" localSheetId="0">'Telenor Q118'!$A$1:$L$27</definedName>
    <definedName name="_xlnm.Print_Area" localSheetId="11">'Telenor Q215'!$A$1:$M$32</definedName>
    <definedName name="_xlnm.Print_Area" localSheetId="7">'Telenor Q216'!$A$1:$M$33</definedName>
    <definedName name="_xlnm.Print_Area" localSheetId="3">'Telenor Q217'!$A$1:$M$35</definedName>
    <definedName name="_xlnm.Print_Area" localSheetId="10">'Telenor Q315'!$A$1:$M$34</definedName>
    <definedName name="_xlnm.Print_Area" localSheetId="6">'Telenor Q316'!$A$1:$M$35</definedName>
    <definedName name="_xlnm.Print_Area" localSheetId="2">'Telenor Q317 '!$A$1:$M$28</definedName>
    <definedName name="_xlnm.Print_Area" localSheetId="9">'Telenor Q415'!$A$1:$M$36</definedName>
    <definedName name="_xlnm.Print_Area" localSheetId="5">'Telenor Q416 '!$A$1:$M$36</definedName>
    <definedName name="_xlnm.Print_Area" localSheetId="1">'Telenor Q417'!$A$1:$L$27</definedName>
  </definedNames>
  <calcPr calcId="145621"/>
</workbook>
</file>

<file path=xl/calcChain.xml><?xml version="1.0" encoding="utf-8"?>
<calcChain xmlns="http://schemas.openxmlformats.org/spreadsheetml/2006/main">
  <c r="E6" i="42" l="1"/>
  <c r="E16" i="42"/>
  <c r="E14" i="42"/>
  <c r="F13" i="42"/>
  <c r="E13" i="42"/>
  <c r="F14" i="42"/>
  <c r="F9" i="42"/>
  <c r="F12" i="42" s="1"/>
  <c r="E9" i="42"/>
  <c r="E12" i="42" s="1"/>
  <c r="E15" i="42" s="1"/>
  <c r="F5" i="42"/>
  <c r="E5" i="42" l="1"/>
  <c r="E17" i="42"/>
  <c r="F15" i="42"/>
  <c r="F16" i="42"/>
  <c r="E14" i="41"/>
  <c r="E9" i="41"/>
  <c r="E12" i="41"/>
  <c r="F16" i="41"/>
  <c r="F13" i="41"/>
  <c r="F11" i="41"/>
  <c r="F12" i="41" s="1"/>
  <c r="F9" i="41"/>
  <c r="F6" i="41"/>
  <c r="F5" i="41"/>
  <c r="E13" i="41"/>
  <c r="E16" i="41"/>
  <c r="F17" i="42" l="1"/>
  <c r="F14" i="41"/>
  <c r="F15" i="41" s="1"/>
  <c r="F17" i="41" s="1"/>
  <c r="E5" i="41"/>
  <c r="E15" i="41"/>
  <c r="E17" i="41" s="1"/>
  <c r="E6" i="40"/>
  <c r="E16" i="40" s="1"/>
  <c r="F14" i="40"/>
  <c r="E14" i="40"/>
  <c r="F13" i="40"/>
  <c r="E13" i="40"/>
  <c r="F12" i="40"/>
  <c r="E12" i="40"/>
  <c r="F16" i="40"/>
  <c r="E15" i="40" l="1"/>
  <c r="E17" i="40" s="1"/>
  <c r="F15" i="40"/>
  <c r="F17" i="40" s="1"/>
  <c r="E5" i="40"/>
  <c r="F5" i="40"/>
  <c r="E6" i="39"/>
  <c r="E5" i="39" s="1"/>
  <c r="E12" i="39"/>
  <c r="F12" i="39"/>
  <c r="F14" i="39" l="1"/>
  <c r="F13" i="39"/>
  <c r="F15" i="39" s="1"/>
  <c r="F6" i="39"/>
  <c r="E16" i="39"/>
  <c r="E14" i="39"/>
  <c r="E13" i="39"/>
  <c r="F16" i="39" l="1"/>
  <c r="F5" i="39"/>
  <c r="F17" i="39"/>
  <c r="E15" i="39"/>
  <c r="E17" i="39" s="1"/>
  <c r="H16" i="38"/>
  <c r="H13" i="38"/>
  <c r="H14" i="38"/>
  <c r="G5" i="38"/>
  <c r="H5" i="38"/>
  <c r="G13" i="38"/>
  <c r="G14" i="38"/>
  <c r="G16" i="38"/>
  <c r="G15" i="38" l="1"/>
  <c r="G17" i="38" s="1"/>
  <c r="H15" i="38"/>
  <c r="H17" i="38" s="1"/>
  <c r="G6" i="37"/>
  <c r="G11" i="37" l="1"/>
  <c r="G9" i="37" l="1"/>
  <c r="G12" i="37" s="1"/>
  <c r="G5" i="37"/>
  <c r="H16" i="37" l="1"/>
  <c r="G16" i="37"/>
  <c r="H14" i="37"/>
  <c r="G14" i="37"/>
  <c r="H13" i="37"/>
  <c r="G13" i="37"/>
  <c r="H12" i="37"/>
  <c r="H5" i="37"/>
  <c r="G15" i="37" l="1"/>
  <c r="G17" i="37"/>
  <c r="H15" i="37"/>
  <c r="H17" i="37" s="1"/>
  <c r="H14" i="36"/>
  <c r="G5" i="36" l="1"/>
  <c r="H16" i="36"/>
  <c r="G16" i="36"/>
  <c r="G14" i="36"/>
  <c r="H13" i="36"/>
  <c r="G13" i="36"/>
  <c r="H12" i="36"/>
  <c r="G12" i="36"/>
  <c r="G15" i="36" s="1"/>
  <c r="G17" i="36" s="1"/>
  <c r="G9" i="36"/>
  <c r="H5" i="36"/>
  <c r="H15" i="36" l="1"/>
  <c r="H17" i="36" s="1"/>
  <c r="G6" i="35"/>
  <c r="G5" i="35" l="1"/>
  <c r="H16" i="35" l="1"/>
  <c r="H14" i="35"/>
  <c r="G14" i="35"/>
  <c r="G13" i="35"/>
  <c r="H12" i="35"/>
  <c r="G9" i="35"/>
  <c r="G12" i="35" s="1"/>
  <c r="H13" i="35"/>
  <c r="H5" i="35"/>
  <c r="G15" i="35" l="1"/>
  <c r="G16" i="35"/>
  <c r="H15" i="35"/>
  <c r="H17" i="35" s="1"/>
  <c r="G6" i="34"/>
  <c r="G17" i="35" l="1"/>
  <c r="G16" i="34"/>
  <c r="G9" i="34"/>
  <c r="G12" i="34" s="1"/>
  <c r="H8" i="34"/>
  <c r="H16" i="34"/>
  <c r="H14" i="34"/>
  <c r="G14" i="34"/>
  <c r="H13" i="34"/>
  <c r="G13" i="34"/>
  <c r="H12" i="34"/>
  <c r="H5" i="34"/>
  <c r="H15" i="34" l="1"/>
  <c r="H17" i="34" s="1"/>
  <c r="G15" i="34"/>
  <c r="G17" i="34" s="1"/>
  <c r="G5" i="34"/>
  <c r="G6" i="33"/>
  <c r="G5" i="33" l="1"/>
  <c r="H5" i="33"/>
  <c r="H16" i="33"/>
  <c r="H14" i="33"/>
  <c r="G14" i="33"/>
  <c r="H13" i="33"/>
  <c r="H9" i="33"/>
  <c r="H12" i="33" s="1"/>
  <c r="H15" i="33" s="1"/>
  <c r="H17" i="33" s="1"/>
  <c r="G9" i="33"/>
  <c r="G12" i="33" s="1"/>
  <c r="G16" i="33" l="1"/>
  <c r="G13" i="33"/>
  <c r="G15" i="33" s="1"/>
  <c r="G6" i="31"/>
  <c r="G17" i="33" l="1"/>
  <c r="G8" i="31"/>
  <c r="H5" i="31" l="1"/>
  <c r="G16" i="31"/>
  <c r="G9" i="31"/>
  <c r="G12" i="31" s="1"/>
  <c r="G15" i="31" s="1"/>
  <c r="H9" i="31"/>
  <c r="H12" i="31" s="1"/>
  <c r="G11" i="31"/>
  <c r="G14" i="31" s="1"/>
  <c r="G13" i="31"/>
  <c r="H13" i="31"/>
  <c r="H14" i="31"/>
  <c r="H16" i="31"/>
  <c r="G17" i="31" l="1"/>
  <c r="H15" i="31"/>
  <c r="H17" i="31" s="1"/>
  <c r="G5" i="31"/>
  <c r="G8" i="30"/>
  <c r="G6" i="30"/>
  <c r="H16" i="30" l="1"/>
  <c r="H14" i="30"/>
  <c r="G14" i="30"/>
  <c r="H13" i="30"/>
  <c r="G13" i="30"/>
  <c r="H9" i="30"/>
  <c r="H12" i="30" s="1"/>
  <c r="G9" i="30"/>
  <c r="G12" i="30" s="1"/>
  <c r="G16" i="30"/>
  <c r="H5" i="30"/>
  <c r="H15" i="30" l="1"/>
  <c r="H17" i="30" s="1"/>
  <c r="G15" i="30"/>
  <c r="G17" i="30" s="1"/>
  <c r="G5" i="30"/>
  <c r="G6" i="29"/>
  <c r="H14" i="29" l="1"/>
  <c r="G14" i="29"/>
  <c r="H13" i="29"/>
  <c r="G13" i="29"/>
  <c r="H9" i="29"/>
  <c r="H12" i="29" s="1"/>
  <c r="G9" i="29"/>
  <c r="G12" i="29" s="1"/>
  <c r="H16" i="29"/>
  <c r="G16" i="29"/>
  <c r="H5" i="29"/>
  <c r="G5" i="29"/>
  <c r="G15" i="29" l="1"/>
  <c r="H15" i="29"/>
  <c r="H17" i="29" s="1"/>
  <c r="G17" i="29"/>
</calcChain>
</file>

<file path=xl/comments1.xml><?xml version="1.0" encoding="utf-8"?>
<comments xmlns="http://schemas.openxmlformats.org/spreadsheetml/2006/main">
  <authors>
    <author>Moe Marianne</author>
    <author>Marianne Moe</author>
  </authors>
  <commentList>
    <comment ref="E6" authorId="0">
      <text>
        <r>
          <rPr>
            <sz val="9"/>
            <color indexed="81"/>
            <rFont val="Tahoma"/>
            <family val="2"/>
          </rPr>
          <t xml:space="preserve">Grameenphone (-36m), dtac (-31m)
</t>
        </r>
      </text>
    </comment>
    <comment ref="F6" authorId="0">
      <text>
        <r>
          <rPr>
            <sz val="9"/>
            <color indexed="81"/>
            <rFont val="Tahoma"/>
            <family val="2"/>
          </rPr>
          <t>Norway data rollover</t>
        </r>
      </text>
    </comment>
    <comment ref="E8" authorId="1">
      <text>
        <r>
          <rPr>
            <sz val="9"/>
            <color indexed="81"/>
            <rFont val="Arial"/>
            <family val="2"/>
          </rPr>
          <t>Norway (-96m), Denmark (-29m), Other units (-32m)</t>
        </r>
      </text>
    </comment>
    <comment ref="F8" authorId="1">
      <text>
        <r>
          <rPr>
            <sz val="9"/>
            <color indexed="81"/>
            <rFont val="Arial"/>
            <family val="2"/>
          </rPr>
          <t>Norway( -141m), Other units (+67m)</t>
        </r>
      </text>
    </comment>
  </commentList>
</comments>
</file>

<file path=xl/comments10.xml><?xml version="1.0" encoding="utf-8"?>
<comments xmlns="http://schemas.openxmlformats.org/spreadsheetml/2006/main">
  <authors>
    <author>Helge Øien</author>
    <author>Marianne Moe</author>
  </authors>
  <commentList>
    <comment ref="G6" authorId="0">
      <text>
        <r>
          <rPr>
            <sz val="9"/>
            <color indexed="81"/>
            <rFont val="Tahoma"/>
            <family val="2"/>
          </rPr>
          <t>India settlement +133m, Pakistan +92m, Sweden +55m</t>
        </r>
      </text>
    </comment>
    <comment ref="H6" authorId="0">
      <text>
        <r>
          <rPr>
            <sz val="9"/>
            <color indexed="81"/>
            <rFont val="Tahoma"/>
            <family val="2"/>
          </rPr>
          <t>Norway reversal of provision +59m, Grameenphone one-off -51m</t>
        </r>
      </text>
    </comment>
    <comment ref="G8" authorId="1">
      <text>
        <r>
          <rPr>
            <sz val="10"/>
            <rFont val="Arial"/>
            <family val="2"/>
          </rPr>
          <t>India scrapping -117m, Norway -41m, Denmark scrapping and workforce redcutions -26m, Myanmar -24m</t>
        </r>
      </text>
    </comment>
    <comment ref="H8" authorId="1">
      <text>
        <r>
          <rPr>
            <sz val="9"/>
            <color indexed="81"/>
            <rFont val="Arial"/>
            <family val="2"/>
          </rPr>
          <t>India provision-100m, Norway workforce reductions -47m, Sweden scrapping of IT project -60m, Hungary loss contract -19m</t>
        </r>
      </text>
    </comment>
    <comment ref="G11" authorId="0">
      <text>
        <r>
          <rPr>
            <sz val="9"/>
            <color indexed="81"/>
            <rFont val="Arial"/>
            <family val="2"/>
          </rPr>
          <t xml:space="preserve">Denmark impairment NOK 2.1bn </t>
        </r>
      </text>
    </comment>
  </commentList>
</comments>
</file>

<file path=xl/comments11.xml><?xml version="1.0" encoding="utf-8"?>
<comments xmlns="http://schemas.openxmlformats.org/spreadsheetml/2006/main">
  <authors>
    <author>Helge Øien</author>
    <author>Marianne Moe</author>
  </authors>
  <commentList>
    <comment ref="G6" authorId="0">
      <text>
        <r>
          <rPr>
            <sz val="9"/>
            <color indexed="81"/>
            <rFont val="Tahoma"/>
            <family val="2"/>
          </rPr>
          <t>Norway (-63m), Denmark (-59m), Myanmar (+168m), Pakistan (+146m), Grameenphone (-99m)</t>
        </r>
      </text>
    </comment>
    <comment ref="G8" authorId="1">
      <text>
        <r>
          <rPr>
            <sz val="9"/>
            <color indexed="81"/>
            <rFont val="Arial"/>
            <family val="2"/>
          </rPr>
          <t>Norway (-159m), Denmark (-177m), Other (-27m), India (-23m)</t>
        </r>
      </text>
    </comment>
    <comment ref="H8" authorId="1">
      <text>
        <r>
          <rPr>
            <sz val="9"/>
            <color indexed="81"/>
            <rFont val="Arial"/>
            <family val="2"/>
          </rPr>
          <t>Broadcast (-37m),  Denmark (-30m), Other units  (-28m)</t>
        </r>
      </text>
    </comment>
    <comment ref="G11" authorId="0">
      <text>
        <r>
          <rPr>
            <sz val="9"/>
            <color indexed="81"/>
            <rFont val="Arial"/>
            <family val="2"/>
          </rPr>
          <t>India writedown of fixed assets (-58m)</t>
        </r>
      </text>
    </comment>
  </commentList>
</comments>
</file>

<file path=xl/comments12.xml><?xml version="1.0" encoding="utf-8"?>
<comments xmlns="http://schemas.openxmlformats.org/spreadsheetml/2006/main">
  <authors>
    <author>Øien Helge</author>
    <author>Marianne Moe</author>
    <author>T716067</author>
  </authors>
  <commentList>
    <comment ref="G6" authorId="0">
      <text>
        <r>
          <rPr>
            <sz val="9"/>
            <color indexed="81"/>
            <rFont val="Tahoma"/>
            <family val="2"/>
          </rPr>
          <t>Myanmar (+93m)</t>
        </r>
      </text>
    </comment>
    <comment ref="H6" authorId="1">
      <text>
        <r>
          <rPr>
            <sz val="9"/>
            <color indexed="81"/>
            <rFont val="Tahoma"/>
            <family val="2"/>
          </rPr>
          <t xml:space="preserve">India -27m
</t>
        </r>
      </text>
    </comment>
    <comment ref="G8" authorId="1">
      <text>
        <r>
          <rPr>
            <sz val="8"/>
            <color indexed="81"/>
            <rFont val="Tahoma"/>
            <family val="2"/>
          </rPr>
          <t>Norway (-59m), Sweden (-61m), dtac (-22m)</t>
        </r>
      </text>
    </comment>
    <comment ref="H8" authorId="2">
      <text>
        <r>
          <rPr>
            <sz val="8"/>
            <color indexed="81"/>
            <rFont val="Tahoma"/>
            <family val="2"/>
          </rPr>
          <t>Norway (-39m),  Other units  (-113m)</t>
        </r>
      </text>
    </comment>
  </commentList>
</comments>
</file>

<file path=xl/comments13.xml><?xml version="1.0" encoding="utf-8"?>
<comments xmlns="http://schemas.openxmlformats.org/spreadsheetml/2006/main">
  <authors>
    <author>Øien Helge</author>
    <author>Marianne Moe</author>
    <author>T716067</author>
  </authors>
  <commentList>
    <comment ref="G6" authorId="0">
      <text>
        <r>
          <rPr>
            <sz val="9"/>
            <color indexed="81"/>
            <rFont val="Tahoma"/>
            <family val="2"/>
          </rPr>
          <t>Pakistan reversal of accruals (130m), dtac reversal of accruals (25m)</t>
        </r>
      </text>
    </comment>
    <comment ref="G8" authorId="1">
      <text>
        <r>
          <rPr>
            <sz val="8"/>
            <color indexed="81"/>
            <rFont val="Tahoma"/>
            <family val="2"/>
          </rPr>
          <t>Norway workforce reductions -32m</t>
        </r>
      </text>
    </comment>
    <comment ref="H8" authorId="2">
      <text>
        <r>
          <rPr>
            <sz val="8"/>
            <color indexed="81"/>
            <rFont val="Tahoma"/>
            <family val="2"/>
          </rPr>
          <t>Norway (-298m), sales gain Conax (+1.2 bn), licence offset India (+1.66 bn)</t>
        </r>
      </text>
    </comment>
  </commentList>
</comments>
</file>

<file path=xl/comments2.xml><?xml version="1.0" encoding="utf-8"?>
<comments xmlns="http://schemas.openxmlformats.org/spreadsheetml/2006/main">
  <authors>
    <author>Moe Marianne</author>
    <author>Marianne Moe</author>
    <author>Helge Øien</author>
  </authors>
  <commentList>
    <comment ref="F6" authorId="0">
      <text>
        <r>
          <rPr>
            <sz val="9"/>
            <color indexed="81"/>
            <rFont val="Tahoma"/>
            <family val="2"/>
          </rPr>
          <t>Sweden (-251m, of which -203m on revenues and -48m on opex), Bangladesh -30m</t>
        </r>
      </text>
    </comment>
    <comment ref="E8" authorId="1">
      <text>
        <r>
          <rPr>
            <sz val="9"/>
            <color indexed="81"/>
            <rFont val="Arial"/>
            <family val="2"/>
          </rPr>
          <t>Norway (-179m), dtac (-57m), GP (-159m)</t>
        </r>
      </text>
    </comment>
    <comment ref="F8" authorId="1">
      <text>
        <r>
          <rPr>
            <sz val="9"/>
            <color indexed="81"/>
            <rFont val="Arial"/>
            <family val="2"/>
          </rPr>
          <t>Norway -376m, Sweden -179m, dtac -51m, Grameenphone -29m, Broadcast -27m, India +48m, Other units +322m</t>
        </r>
      </text>
    </comment>
    <comment ref="E11" authorId="0">
      <text>
        <r>
          <rPr>
            <sz val="9"/>
            <color indexed="81"/>
            <rFont val="Tahoma"/>
            <family val="2"/>
          </rPr>
          <t xml:space="preserve">Impairment Tapad NOK -1.7 bn and reversal of impairment Denmark NOK +1.2 bn
</t>
        </r>
      </text>
    </comment>
    <comment ref="F11" authorId="2">
      <text>
        <r>
          <rPr>
            <sz val="9"/>
            <color indexed="81"/>
            <rFont val="Arial"/>
            <family val="2"/>
          </rPr>
          <t>India -155m, Tapad -1 034m</t>
        </r>
      </text>
    </comment>
  </commentList>
</comments>
</file>

<file path=xl/comments3.xml><?xml version="1.0" encoding="utf-8"?>
<comments xmlns="http://schemas.openxmlformats.org/spreadsheetml/2006/main">
  <authors>
    <author>Helge Øien</author>
    <author>Marianne Moe</author>
  </authors>
  <commentList>
    <comment ref="E6" authorId="0">
      <text>
        <r>
          <rPr>
            <sz val="9"/>
            <color indexed="81"/>
            <rFont val="Arial"/>
            <family val="2"/>
          </rPr>
          <t>Provision for Employee share purchase programme (-130m)
Reversal of provisions in Pakistan (+232m, of which +79m on revenues and +153m on opex)</t>
        </r>
      </text>
    </comment>
    <comment ref="E8" authorId="1">
      <text>
        <r>
          <rPr>
            <sz val="9"/>
            <color indexed="81"/>
            <rFont val="Arial"/>
            <family val="2"/>
          </rPr>
          <t xml:space="preserve">Other units (+360m), Grameenphone (-109m), Norway (-34m), </t>
        </r>
      </text>
    </comment>
    <comment ref="F8" authorId="1">
      <text>
        <r>
          <rPr>
            <sz val="9"/>
            <color indexed="81"/>
            <rFont val="Arial"/>
            <family val="2"/>
          </rPr>
          <t>Norway (-35m), Denmark(-34m)</t>
        </r>
      </text>
    </comment>
  </commentList>
</comments>
</file>

<file path=xl/comments4.xml><?xml version="1.0" encoding="utf-8"?>
<comments xmlns="http://schemas.openxmlformats.org/spreadsheetml/2006/main">
  <authors>
    <author>Helge Øien</author>
    <author>Marianne Moe</author>
    <author>Moe Marianne</author>
  </authors>
  <commentList>
    <comment ref="E6" authorId="0">
      <text>
        <r>
          <rPr>
            <sz val="9"/>
            <color indexed="81"/>
            <rFont val="Arial"/>
            <family val="2"/>
          </rPr>
          <t>Grameenphone (+93m), Digi (+75m)</t>
        </r>
      </text>
    </comment>
    <comment ref="F6" authorId="0">
      <text>
        <r>
          <rPr>
            <sz val="9"/>
            <color indexed="81"/>
            <rFont val="Tahoma"/>
            <family val="2"/>
          </rPr>
          <t>dtac  (-39m)</t>
        </r>
      </text>
    </comment>
    <comment ref="E8" authorId="1">
      <text>
        <r>
          <rPr>
            <sz val="9"/>
            <color indexed="81"/>
            <rFont val="Arial"/>
            <family val="2"/>
          </rPr>
          <t xml:space="preserve">Norway (+79m), Broadcast (+347m), Other units (-41m), </t>
        </r>
      </text>
    </comment>
    <comment ref="F8" authorId="1">
      <text>
        <r>
          <rPr>
            <sz val="9"/>
            <color indexed="81"/>
            <rFont val="Arial"/>
            <family val="2"/>
          </rPr>
          <t>Norway (-38m), dtac (-110m), Grameenphone (-102m)</t>
        </r>
      </text>
    </comment>
    <comment ref="E11" authorId="2">
      <text>
        <r>
          <rPr>
            <sz val="9"/>
            <color indexed="81"/>
            <rFont val="Tahoma"/>
            <family val="2"/>
          </rPr>
          <t>Onilne classifieds (-352m), related to the online classifieds transactions</t>
        </r>
      </text>
    </comment>
  </commentList>
</comments>
</file>

<file path=xl/comments5.xml><?xml version="1.0" encoding="utf-8"?>
<comments xmlns="http://schemas.openxmlformats.org/spreadsheetml/2006/main">
  <authors>
    <author>Helge Øien</author>
    <author>Moe Marianne</author>
    <author>Marianne Moe</author>
  </authors>
  <commentList>
    <comment ref="G6" authorId="0">
      <text>
        <r>
          <rPr>
            <sz val="9"/>
            <color indexed="81"/>
            <rFont val="Tahoma"/>
            <family val="2"/>
          </rPr>
          <t>Norway rollover effect -85m</t>
        </r>
      </text>
    </comment>
    <comment ref="H6" authorId="1">
      <text>
        <r>
          <rPr>
            <sz val="9"/>
            <color indexed="81"/>
            <rFont val="Tahoma"/>
            <family val="2"/>
          </rPr>
          <t>Broadcast +224m, Norway +46m, Grameenphone -30m</t>
        </r>
      </text>
    </comment>
    <comment ref="G8" authorId="2">
      <text>
        <r>
          <rPr>
            <sz val="9"/>
            <color indexed="81"/>
            <rFont val="Arial"/>
            <family val="2"/>
          </rPr>
          <t>Norway -141m, Hungary -26m, Other units +67m</t>
        </r>
      </text>
    </comment>
    <comment ref="H8" authorId="1">
      <text>
        <r>
          <rPr>
            <sz val="9"/>
            <color indexed="81"/>
            <rFont val="Tahoma"/>
            <family val="2"/>
          </rPr>
          <t>Norway -77m, dtac -37m</t>
        </r>
      </text>
    </comment>
    <comment ref="H11" authorId="1">
      <text>
        <r>
          <rPr>
            <sz val="9"/>
            <color indexed="81"/>
            <rFont val="Tahoma"/>
            <family val="2"/>
          </rPr>
          <t xml:space="preserve">Broadcast -128m
</t>
        </r>
      </text>
    </comment>
  </commentList>
</comments>
</file>

<file path=xl/comments6.xml><?xml version="1.0" encoding="utf-8"?>
<comments xmlns="http://schemas.openxmlformats.org/spreadsheetml/2006/main">
  <authors>
    <author>Moe Marianne</author>
    <author>Helge Øien</author>
    <author>Marianne Moe</author>
  </authors>
  <commentList>
    <comment ref="G6" authorId="0">
      <text>
        <r>
          <rPr>
            <sz val="9"/>
            <color indexed="81"/>
            <rFont val="Tahoma"/>
            <family val="2"/>
          </rPr>
          <t>Sweden (-251m, of which -203m on revenues and -48m on opex), Bangladesh -30m</t>
        </r>
      </text>
    </comment>
    <comment ref="H6" authorId="1">
      <text>
        <r>
          <rPr>
            <sz val="9"/>
            <color indexed="81"/>
            <rFont val="Tahoma"/>
            <family val="2"/>
          </rPr>
          <t>India +133m, Pakistan +92m, Sweden +55m</t>
        </r>
      </text>
    </comment>
    <comment ref="G8" authorId="2">
      <text>
        <r>
          <rPr>
            <sz val="9"/>
            <color indexed="81"/>
            <rFont val="Arial"/>
            <family val="2"/>
          </rPr>
          <t>Norway -376m, Sweden -179m, dtac -51m, Grameenphone -29m, Broadcast -27m, India +48m, Other units +322m</t>
        </r>
      </text>
    </comment>
    <comment ref="H8" authorId="2">
      <text>
        <r>
          <rPr>
            <sz val="9"/>
            <color indexed="81"/>
            <rFont val="Arial"/>
            <family val="2"/>
          </rPr>
          <t>India  -117m, Norway -41m, Denmark  -26m, Myanmar -24m</t>
        </r>
      </text>
    </comment>
    <comment ref="G11" authorId="1">
      <text>
        <r>
          <rPr>
            <sz val="9"/>
            <color indexed="81"/>
            <rFont val="Arial"/>
            <family val="2"/>
          </rPr>
          <t>India -155m, Tapad -1 034m</t>
        </r>
      </text>
    </comment>
    <comment ref="H11" authorId="0">
      <text>
        <r>
          <rPr>
            <sz val="9"/>
            <color indexed="81"/>
            <rFont val="Arial"/>
            <family val="2"/>
          </rPr>
          <t xml:space="preserve">Denmark impairment NOK 2.1bn </t>
        </r>
      </text>
    </comment>
  </commentList>
</comments>
</file>

<file path=xl/comments7.xml><?xml version="1.0" encoding="utf-8"?>
<comments xmlns="http://schemas.openxmlformats.org/spreadsheetml/2006/main">
  <authors>
    <author>Helge Øien</author>
    <author>Marianne Moe</author>
  </authors>
  <commentList>
    <comment ref="H6" authorId="0">
      <text>
        <r>
          <rPr>
            <sz val="9"/>
            <color indexed="81"/>
            <rFont val="Tahoma"/>
            <family val="2"/>
          </rPr>
          <t>Norway (-63m), Denmark (-59m), Myanmar (+168m), Pakistan (+146m), Grameenphone (-99m)</t>
        </r>
      </text>
    </comment>
    <comment ref="G8" authorId="1">
      <text>
        <r>
          <rPr>
            <sz val="10"/>
            <rFont val="Arial"/>
            <family val="2"/>
          </rPr>
          <t>Norway (-35m), Denmark(-34m), India (+31m)</t>
        </r>
      </text>
    </comment>
    <comment ref="H8" authorId="1">
      <text>
        <r>
          <rPr>
            <sz val="9"/>
            <color indexed="81"/>
            <rFont val="Arial"/>
            <family val="2"/>
          </rPr>
          <t>Norway (-159m), Denmark (-177m), Other (-27m), India (-23m)</t>
        </r>
      </text>
    </comment>
    <comment ref="G11" authorId="0">
      <text>
        <r>
          <rPr>
            <sz val="10"/>
            <color indexed="81"/>
            <rFont val="Arial"/>
            <family val="2"/>
          </rPr>
          <t>India impairment of NOK 4.1 billion</t>
        </r>
      </text>
    </comment>
  </commentList>
</comments>
</file>

<file path=xl/comments8.xml><?xml version="1.0" encoding="utf-8"?>
<comments xmlns="http://schemas.openxmlformats.org/spreadsheetml/2006/main">
  <authors>
    <author>Helge Øien</author>
    <author>Marianne Moe</author>
  </authors>
  <commentList>
    <comment ref="G6" authorId="0">
      <text>
        <r>
          <rPr>
            <sz val="9"/>
            <color indexed="81"/>
            <rFont val="Tahoma"/>
            <family val="2"/>
          </rPr>
          <t>dtac correction of prepaid revenues (-39m)</t>
        </r>
      </text>
    </comment>
    <comment ref="H6" authorId="0">
      <text>
        <r>
          <rPr>
            <sz val="9"/>
            <color indexed="81"/>
            <rFont val="Tahoma"/>
            <family val="2"/>
          </rPr>
          <t xml:space="preserve">Myanmar reversal of accruals (+93m) </t>
        </r>
      </text>
    </comment>
    <comment ref="G8" authorId="1">
      <text>
        <r>
          <rPr>
            <sz val="10"/>
            <rFont val="Arial"/>
            <family val="2"/>
          </rPr>
          <t>Norway (-38m), dtac (-110m), Grameenphone (-102m)</t>
        </r>
      </text>
    </comment>
    <comment ref="H8" authorId="1">
      <text>
        <r>
          <rPr>
            <sz val="9"/>
            <color indexed="81"/>
            <rFont val="Arial"/>
            <family val="2"/>
          </rPr>
          <t>Norway (-59m), Sweden (-61m), dtac (-22m)</t>
        </r>
      </text>
    </comment>
    <comment ref="G11" authorId="0">
      <text>
        <r>
          <rPr>
            <sz val="10"/>
            <color indexed="81"/>
            <rFont val="Arial"/>
            <family val="2"/>
          </rPr>
          <t>India impairment of Q2 capex (-224m)</t>
        </r>
      </text>
    </comment>
  </commentList>
</comments>
</file>

<file path=xl/comments9.xml><?xml version="1.0" encoding="utf-8"?>
<comments xmlns="http://schemas.openxmlformats.org/spreadsheetml/2006/main">
  <authors>
    <author>Helge Øien</author>
    <author>Marianne Moe</author>
  </authors>
  <commentList>
    <comment ref="G6" authorId="0">
      <text>
        <r>
          <rPr>
            <sz val="9"/>
            <color indexed="81"/>
            <rFont val="Tahoma"/>
            <family val="2"/>
          </rPr>
          <t>Broadcast +211m, Norway +46m, Grameenphone -30m, India +26m</t>
        </r>
      </text>
    </comment>
    <comment ref="H6" authorId="0">
      <text>
        <r>
          <rPr>
            <sz val="9"/>
            <color indexed="81"/>
            <rFont val="Tahoma"/>
            <family val="2"/>
          </rPr>
          <t>Pakistan reversal of accruals (130m), dtac reversal of accruals (25m)</t>
        </r>
      </text>
    </comment>
    <comment ref="G8" authorId="1">
      <text>
        <r>
          <rPr>
            <sz val="10"/>
            <rFont val="Arial"/>
            <family val="2"/>
          </rPr>
          <t>Norway worforce reduction -77m, India +59m settlement, India writedown -611m, dtac -37m</t>
        </r>
      </text>
    </comment>
    <comment ref="H8" authorId="1">
      <text>
        <r>
          <rPr>
            <sz val="9"/>
            <color indexed="81"/>
            <rFont val="Arial"/>
            <family val="2"/>
          </rPr>
          <t>Norway workforce reduction (-33)</t>
        </r>
      </text>
    </comment>
    <comment ref="G11" authorId="0">
      <text>
        <r>
          <rPr>
            <sz val="10"/>
            <color indexed="81"/>
            <rFont val="Arial"/>
            <family val="2"/>
          </rPr>
          <t xml:space="preserve">Broadcast -128m, India 2.3 bn </t>
        </r>
      </text>
    </comment>
  </commentList>
</comments>
</file>

<file path=xl/sharedStrings.xml><?xml version="1.0" encoding="utf-8"?>
<sst xmlns="http://schemas.openxmlformats.org/spreadsheetml/2006/main" count="452" uniqueCount="174">
  <si>
    <t>EBITDA, reported</t>
  </si>
  <si>
    <t>EBIT, reported</t>
  </si>
  <si>
    <t>(NOK million)</t>
  </si>
  <si>
    <t xml:space="preserve">   D&amp;A</t>
  </si>
  <si>
    <r>
      <t xml:space="preserve">   </t>
    </r>
    <r>
      <rPr>
        <sz val="10"/>
        <rFont val="Arial"/>
        <family val="2"/>
      </rPr>
      <t xml:space="preserve">Impairment losses (as above) </t>
    </r>
  </si>
  <si>
    <t>EBIT, adjusted</t>
  </si>
  <si>
    <t xml:space="preserve">   Other income and expenses</t>
  </si>
  <si>
    <t xml:space="preserve">   Other income and expenses (as above)</t>
  </si>
  <si>
    <t>16.5%</t>
  </si>
  <si>
    <t xml:space="preserve">Organic revenue growth </t>
  </si>
  <si>
    <t>Around 5%</t>
  </si>
  <si>
    <t xml:space="preserve">Other things </t>
  </si>
  <si>
    <t>For a more comprehensive reconciliation please see the analytical tool (excel file) and quarterly report</t>
  </si>
  <si>
    <t>EBITDA, "clean"</t>
  </si>
  <si>
    <t>EBIT, "clean"</t>
  </si>
  <si>
    <t>EBITDA, before other income and expenses</t>
  </si>
  <si>
    <t>EBITDA margin*</t>
  </si>
  <si>
    <t>Capex/sales*</t>
  </si>
  <si>
    <t xml:space="preserve">   Special items </t>
  </si>
  <si>
    <t xml:space="preserve">   Special items (as above)</t>
  </si>
  <si>
    <t xml:space="preserve">   Impairment  losses</t>
  </si>
  <si>
    <t>*)  EBITDA before other items and capex excl licence fees</t>
  </si>
  <si>
    <t>Q114</t>
  </si>
  <si>
    <t>Q214</t>
  </si>
  <si>
    <t>Maintained</t>
  </si>
  <si>
    <t>Q314</t>
  </si>
  <si>
    <t>Q414</t>
  </si>
  <si>
    <t xml:space="preserve">Outlook for 2015* (Continued operations, including Myanmar) </t>
  </si>
  <si>
    <t>Telenor Denmark is now classified as a discontinued operation, and not included in the numbers above</t>
  </si>
  <si>
    <t xml:space="preserve">Telenor Q115 reconciliation </t>
  </si>
  <si>
    <t>Q115</t>
  </si>
  <si>
    <t>Contribution from associates of NOK 653 million includes the adj net contribution from VimpelCom Q4 of NOK 195 million, Evry sales gain of NOK 224 million and Online Classifieds (non-cash) gain of NOK 275 million, related to the JV transactions with Naspers</t>
  </si>
  <si>
    <r>
      <t xml:space="preserve">5-7% </t>
    </r>
    <r>
      <rPr>
        <i/>
        <sz val="10"/>
        <rFont val="Arial"/>
        <family val="2"/>
      </rPr>
      <t>(Previously: "Mid-single digit")</t>
    </r>
  </si>
  <si>
    <r>
      <t xml:space="preserve">34-36% </t>
    </r>
    <r>
      <rPr>
        <i/>
        <sz val="10"/>
        <rFont val="Arial"/>
        <family val="2"/>
      </rPr>
      <t>(Previously: "33-35%")</t>
    </r>
  </si>
  <si>
    <r>
      <t xml:space="preserve">17-19% incl satellite </t>
    </r>
    <r>
      <rPr>
        <i/>
        <sz val="10"/>
        <rFont val="Arial"/>
        <family val="2"/>
      </rPr>
      <t>(Previously: "In line with 2014 excl satellite", ie corresponding to around 17% incl satellite)</t>
    </r>
  </si>
  <si>
    <r>
      <t xml:space="preserve">Effective tax rate for 2015 is estimated to be around 29% </t>
    </r>
    <r>
      <rPr>
        <i/>
        <sz val="10"/>
        <rFont val="Arial"/>
        <family val="2"/>
      </rPr>
      <t>(Previously: "Around 31%")</t>
    </r>
  </si>
  <si>
    <t xml:space="preserve">Telenor Q215 reconciliation </t>
  </si>
  <si>
    <r>
      <t xml:space="preserve">5-7% </t>
    </r>
    <r>
      <rPr>
        <i/>
        <sz val="10"/>
        <rFont val="Arial"/>
        <family val="2"/>
      </rPr>
      <t>(Maintained)</t>
    </r>
  </si>
  <si>
    <r>
      <t xml:space="preserve">34-36% </t>
    </r>
    <r>
      <rPr>
        <i/>
        <sz val="10"/>
        <rFont val="Arial"/>
        <family val="2"/>
      </rPr>
      <t>(Maintained)</t>
    </r>
  </si>
  <si>
    <r>
      <t xml:space="preserve">17-19% incl satellite </t>
    </r>
    <r>
      <rPr>
        <i/>
        <sz val="10"/>
        <rFont val="Arial"/>
        <family val="2"/>
      </rPr>
      <t>(Maintained)</t>
    </r>
  </si>
  <si>
    <t>Contribution from associates of NOK 452 million includes the adj net contribution from VimpelCom Q1 of NOK 489 million and Online Classifieds of NOK -64 million</t>
  </si>
  <si>
    <r>
      <t xml:space="preserve">Effective tax rate for 2015 is estimated to be around 29% </t>
    </r>
    <r>
      <rPr>
        <i/>
        <sz val="10"/>
        <rFont val="Arial"/>
        <family val="2"/>
      </rPr>
      <t>(Maintained)</t>
    </r>
  </si>
  <si>
    <t>Q215</t>
  </si>
  <si>
    <t>17-19%</t>
  </si>
  <si>
    <t>Previously 34-36%</t>
  </si>
  <si>
    <t>34-35%</t>
  </si>
  <si>
    <t>Previously 5-7%</t>
  </si>
  <si>
    <t>Q315</t>
  </si>
  <si>
    <t xml:space="preserve">Telenor Q315 reconciliation </t>
  </si>
  <si>
    <t>For a more comprehensive reconciliation please see the analytical tool (excel file) and the quarterly report</t>
  </si>
  <si>
    <t>Outlook for 2015 (now including Denmark)</t>
  </si>
  <si>
    <t xml:space="preserve">   Impairments</t>
  </si>
  <si>
    <t>On 5 October 2015, Telenor announced its intention to divest all its shares in VimpelCom Ltd. As a consequence of this decision, an impairment loss of NOK 7.5 bn has been recorded, of which 5.4 bn is recognised in the income statement in Q3 2015 while the remaining effects will be recorded as other comprehensive income.</t>
  </si>
  <si>
    <t>YTD</t>
  </si>
  <si>
    <t xml:space="preserve">D&amp;A in Q3 includes accelerated depreciations in India of NOK 122m. </t>
  </si>
  <si>
    <t>On 27 October 2015, the Board of Directors of Telenor ASA resolved a second semi-annual dividend for the financial year 2014 of NOK 3.50 per share, in-line with previous communication. Including the NOK 3.80 per share paid out in June 2015 this brings the total dividends for the year to NOK 7.30 per share. The shares will be traded ex dividend on 2 November 2015. The record date is 3 November and the pay-out will be on or about 12 November 2015.</t>
  </si>
  <si>
    <t>Year to date, the inclusion of Telenor Denmark impacts the EBITDA margin negatively with around 1 percentage point and organic revenue growth negatively with 0.3 percentage points.</t>
  </si>
  <si>
    <t xml:space="preserve">Telenor Q415 reconciliation </t>
  </si>
  <si>
    <t>Q415</t>
  </si>
  <si>
    <t xml:space="preserve">D&amp;A in Q4 includes accelerated depreciations in India of NOK 181m. </t>
  </si>
  <si>
    <t>Outlook for 2016</t>
  </si>
  <si>
    <t>2-4%</t>
  </si>
  <si>
    <t>33-34%</t>
  </si>
  <si>
    <t>The Telenor Board of Directors will propose a dividend of NOK 4.00 per share (NOK 6.0 bn to be resolved by the general meeting in May 2016, and
paid out in May 2016. In addition, the Board will ask the general meeting for an authority to resolve further dividends, pursuant to which the Board
plans to resolve a dividend of NOK 3.50 per share (NOK 5.3 bn) to be paid in November 2016. In total this will bring the ordinary dividend for the
fiscal year 2015 to NOK 7.50 per share (NOK 11.3 bn).</t>
  </si>
  <si>
    <t>Telenor's share of net income from associated companies and JVs includes a negative contribution from VimpelCom of NOK 2.8 bn, impacted by Telenor's share of VimpelCom's USD 900m provision related to ongoing investigation.</t>
  </si>
  <si>
    <t>The effective tax rate for 2016 is estimated to be around 29%</t>
  </si>
  <si>
    <t>34,5%</t>
  </si>
  <si>
    <t>4,7%</t>
  </si>
  <si>
    <t>18,4%</t>
  </si>
  <si>
    <t>Impairment Denmark: As a consequence of updated earnings projections in the Danish telecom market, 
Telenor recognised in Q4 2014 an impairment loss amounting to NOK 2.1 billion related to tangible and intangible assets in Telenor Denmark.</t>
  </si>
  <si>
    <t>Dividend for 2015</t>
  </si>
  <si>
    <t xml:space="preserve">   *)  EBITDA before other items and capex excl licence fees</t>
  </si>
  <si>
    <t>Q116</t>
  </si>
  <si>
    <t xml:space="preserve">Outlook for 2016 (maintained) </t>
  </si>
  <si>
    <t xml:space="preserve">D&amp;A in Q1 includes accelerated depreciations in India of NOK 131m. </t>
  </si>
  <si>
    <t>Net financials includes a non-cash currency loss of NOK 577m, mainly related to a partial repayment of internal loans</t>
  </si>
  <si>
    <t>Telenor's share of net income from associated companies and JVs includes a non-cash reversal of impairment of NOK 4.4bn related to VimpelCom,  and an accounting loss of NOK 363m related to the sale of Amedia</t>
  </si>
  <si>
    <r>
      <t xml:space="preserve">The effective tax rate for 2016 is estimated to be around 29% </t>
    </r>
    <r>
      <rPr>
        <i/>
        <sz val="10"/>
        <rFont val="Arial"/>
        <family val="2"/>
      </rPr>
      <t>(maintained)</t>
    </r>
  </si>
  <si>
    <t xml:space="preserve">Telenor Q116 reconciliation </t>
  </si>
  <si>
    <t xml:space="preserve">Telenor Q216 reconciliation </t>
  </si>
  <si>
    <t>Q216</t>
  </si>
  <si>
    <t>1.0%</t>
  </si>
  <si>
    <t>35.5%</t>
  </si>
  <si>
    <t>1-2%</t>
  </si>
  <si>
    <t xml:space="preserve">Around 35% </t>
  </si>
  <si>
    <t>Around 17%</t>
  </si>
  <si>
    <t>Previously 2-4%</t>
  </si>
  <si>
    <t>Previously 33-34%</t>
  </si>
  <si>
    <t>Previously 17-19%</t>
  </si>
  <si>
    <t>Outlook for 2016 (revised)</t>
  </si>
  <si>
    <t>Telenor's share of net income from associated companies and JVs includes a non-cash impairment loss of NOK 2.5bn related to VimpelCom</t>
  </si>
  <si>
    <t xml:space="preserve">Telenor Q316 reconciliation </t>
  </si>
  <si>
    <t>Q316</t>
  </si>
  <si>
    <t>Outlook for 2016 (maintained)</t>
  </si>
  <si>
    <t>1.3%</t>
  </si>
  <si>
    <t>36.3%</t>
  </si>
  <si>
    <t>16.1%</t>
  </si>
  <si>
    <t>The P&amp;L in Q316 includes significant one-time items related to VimpelCom: NOK -5.3 bn in the associates line, NOK +0.4 bn on the tax line, and NOK -0.5 bn in net financial items</t>
  </si>
  <si>
    <t>These items are partly related to the sale of VimpelCom shares and exchangeable bond, and partly due to change in market value during the quarter</t>
  </si>
  <si>
    <r>
      <t xml:space="preserve">The effective tax rate for 2016 is estimated to be around 50% </t>
    </r>
    <r>
      <rPr>
        <i/>
        <sz val="10"/>
        <rFont val="Arial"/>
        <family val="2"/>
      </rPr>
      <t>(previously 29%, changed due to the above-mentioned one-time effects)</t>
    </r>
  </si>
  <si>
    <t>Operting profit, reported</t>
  </si>
  <si>
    <t>Operating profit, adjusted</t>
  </si>
  <si>
    <t>Operating profit, "clean"</t>
  </si>
  <si>
    <t xml:space="preserve">Telenor Q416 reconciliation </t>
  </si>
  <si>
    <t>Q416</t>
  </si>
  <si>
    <t>These items are partly related to change in market value of the VimpelCom shares and exchangeable bond during the quarter, and partly our proportionate share of VimpelCom's net income in Q3 2016</t>
  </si>
  <si>
    <t>1.1%</t>
  </si>
  <si>
    <t>35.4%</t>
  </si>
  <si>
    <t>17.3%</t>
  </si>
  <si>
    <t xml:space="preserve">Outlook for 2017 </t>
  </si>
  <si>
    <t>15-16%</t>
  </si>
  <si>
    <t>Around 36%</t>
  </si>
  <si>
    <t>The P&amp;L in Q416 includes the following items related to VimpelCom: NOK 1.5 bn in the associates line, and NOK -0.5 bn in net financial items (the latter related to the exchangeable bond)</t>
  </si>
  <si>
    <t>The Board of Directors proposes a total dividend of NOK 7.80 per share for 2016, to be paid in two instalments (NOK 4.30 in May and NOK 3.50 in November)</t>
  </si>
  <si>
    <t>The effective tax rate for 2017 is estimated to be around 28%</t>
  </si>
  <si>
    <t>Operating profit, reported</t>
  </si>
  <si>
    <t xml:space="preserve">Telenor Q117 reconciliation </t>
  </si>
  <si>
    <t>Q117</t>
  </si>
  <si>
    <t>With effect from Q1 2017, Telenor India is treated as discontinued operations in Telenor Group's financial reporting. For comparison, historical figures for 2016 have been re-presented</t>
  </si>
  <si>
    <t>Around 37%</t>
  </si>
  <si>
    <t>2016 ex. India</t>
  </si>
  <si>
    <t>0.8%</t>
  </si>
  <si>
    <t>36.7%</t>
  </si>
  <si>
    <t>17.4%</t>
  </si>
  <si>
    <t>0.2%</t>
  </si>
  <si>
    <t>37.6%</t>
  </si>
  <si>
    <t>14.9%</t>
  </si>
  <si>
    <t>Outlook for 2017  - adjusted to reflect current Group structure excl India</t>
  </si>
  <si>
    <t>The P&amp;L in Q117 includes the following items related to VEON: NOK 1.1 bn in the associates line, and NOK -0.1 bn in net financial items (the latter related to the exchangeable bond)</t>
  </si>
  <si>
    <t>Revenues in Q1 2017 includes a postive one-time effect in Sweden of NOK 55m (neutral on EBITDA). In Q1 2016, revenues qwere impacted by a positive one-time effect in Broadcast of NOK 224m</t>
  </si>
  <si>
    <t>Revenues and EBITDA  in Telenor Norway in Q1 2017 are impacted by NOK -85m from launch of data rollover. No cash flow effect.</t>
  </si>
  <si>
    <t>Q217</t>
  </si>
  <si>
    <t xml:space="preserve">Telenor Q217 reconciliation </t>
  </si>
  <si>
    <t xml:space="preserve">Outlook for 2017  </t>
  </si>
  <si>
    <t>MAINTAINED</t>
  </si>
  <si>
    <t>Up from "Around 37%"</t>
  </si>
  <si>
    <t>37-39%</t>
  </si>
  <si>
    <t>2016 (ex. India)</t>
  </si>
  <si>
    <t>1.2%</t>
  </si>
  <si>
    <t>39.0%</t>
  </si>
  <si>
    <t>14.4%</t>
  </si>
  <si>
    <t>The P&amp;L below the EBITDA line  is impacted by one-time effects from VEON and online classifieds, in line with earlier communication:</t>
  </si>
  <si>
    <t>* Associated companies companies  line includes VEON related effects of NOK -9.1 bn (mainly from reclassification) and online classifieds effect of NOK +3.4 bn (net effect +3.0 bn incl the impairment of NOK- 0.4 bn)</t>
  </si>
  <si>
    <t>* Net financials includes NOK+0.7 bn in dividends received from VEON, and NOK +0.2 bn effect from exchangable bond</t>
  </si>
  <si>
    <t>* Tax line includes NOK +1.1 bn effect from reclassification of VEON</t>
  </si>
  <si>
    <t>Q317</t>
  </si>
  <si>
    <t>38-39%</t>
  </si>
  <si>
    <t>40.1%</t>
  </si>
  <si>
    <t>13.8%</t>
  </si>
  <si>
    <t>Outlook for 2017  MAINTAINED</t>
  </si>
  <si>
    <t xml:space="preserve">Telenor Q417 reconciliation </t>
  </si>
  <si>
    <t xml:space="preserve">Outlook for 2018  </t>
  </si>
  <si>
    <t>Q417</t>
  </si>
  <si>
    <t xml:space="preserve">           Organic growth in  subs. &amp; traffic revenues</t>
  </si>
  <si>
    <t xml:space="preserve">           Organic EBITDA growth</t>
  </si>
  <si>
    <t xml:space="preserve">           Capex (NOK bn)</t>
  </si>
  <si>
    <t>18-19</t>
  </si>
  <si>
    <t>18.2</t>
  </si>
  <si>
    <t>b</t>
  </si>
  <si>
    <t xml:space="preserve">     Included in the outlook : Loss of mobile wholesale revenues on NOK 0.4 bn in Norway and TOT payments of around NOK 1.0 bn in Thailand.</t>
  </si>
  <si>
    <t xml:space="preserve">     In total, these two items have 3 percentage points negative effect on EBITDA growth</t>
  </si>
  <si>
    <t>1-3%</t>
  </si>
  <si>
    <t xml:space="preserve">Telenor Q118 reconciliation </t>
  </si>
  <si>
    <t>Q118</t>
  </si>
  <si>
    <t>10.0%</t>
  </si>
  <si>
    <t>2.4%</t>
  </si>
  <si>
    <t>9.0%</t>
  </si>
  <si>
    <t>17.3</t>
  </si>
  <si>
    <t>3.1</t>
  </si>
  <si>
    <r>
      <t xml:space="preserve">1-2% </t>
    </r>
    <r>
      <rPr>
        <i/>
        <sz val="10"/>
        <rFont val="Arial"/>
        <family val="2"/>
      </rPr>
      <t>(maintained)</t>
    </r>
  </si>
  <si>
    <r>
      <t xml:space="preserve">17-18 </t>
    </r>
    <r>
      <rPr>
        <i/>
        <sz val="10"/>
        <rFont val="Arial"/>
        <family val="2"/>
      </rPr>
      <t>(previously 18-19)</t>
    </r>
  </si>
  <si>
    <r>
      <t>2-3% (</t>
    </r>
    <r>
      <rPr>
        <i/>
        <sz val="10"/>
        <rFont val="Arial"/>
        <family val="2"/>
      </rPr>
      <t>previously 1-3%)</t>
    </r>
  </si>
  <si>
    <t xml:space="preserve">  Outlook based on EBITDA before other items and capex excl licence fees</t>
  </si>
  <si>
    <t xml:space="preserve">  The capex guidance has been adjusted to reflext the disposal of the CEE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</si>
</sst>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
  </numFmts>
  <fonts count="21" x14ac:knownFonts="1">
    <font>
      <sz val="10"/>
      <name val="Arial"/>
    </font>
    <font>
      <sz val="10"/>
      <name val="Arial"/>
      <family val="2"/>
    </font>
    <font>
      <sz val="8"/>
      <color indexed="81"/>
      <name val="Tahoma"/>
      <family val="2"/>
    </font>
    <font>
      <b/>
      <sz val="10"/>
      <name val="Arial"/>
      <family val="2"/>
    </font>
    <font>
      <b/>
      <sz val="12"/>
      <name val="Arial"/>
      <family val="2"/>
    </font>
    <font>
      <sz val="10"/>
      <name val="Arial"/>
      <family val="2"/>
    </font>
    <font>
      <i/>
      <sz val="10"/>
      <name val="Arial"/>
      <family val="2"/>
    </font>
    <font>
      <sz val="9"/>
      <name val="Arial"/>
      <family val="2"/>
    </font>
    <font>
      <sz val="10"/>
      <color rgb="FFFF0000"/>
      <name val="Arial"/>
      <family val="2"/>
    </font>
    <font>
      <b/>
      <sz val="10"/>
      <color rgb="FFFF0000"/>
      <name val="Arial"/>
      <family val="2"/>
    </font>
    <font>
      <sz val="9"/>
      <color indexed="81"/>
      <name val="Tahoma"/>
      <family val="2"/>
    </font>
    <font>
      <b/>
      <sz val="12"/>
      <color rgb="FFFF0000"/>
      <name val="Arial"/>
      <family val="2"/>
    </font>
    <font>
      <i/>
      <sz val="10"/>
      <color rgb="FFFF0000"/>
      <name val="Arial"/>
      <family val="2"/>
    </font>
    <font>
      <sz val="9"/>
      <color indexed="81"/>
      <name val="Arial"/>
      <family val="2"/>
    </font>
    <font>
      <sz val="9"/>
      <color rgb="FFFF0000"/>
      <name val="Arial"/>
      <family val="2"/>
    </font>
    <font>
      <i/>
      <sz val="10"/>
      <color theme="0" tint="-0.499984740745262"/>
      <name val="Arial"/>
      <family val="2"/>
    </font>
    <font>
      <sz val="10"/>
      <name val="Arial"/>
      <family val="2"/>
    </font>
    <font>
      <sz val="10"/>
      <color indexed="81"/>
      <name val="Arial"/>
      <family val="2"/>
    </font>
    <font>
      <sz val="12"/>
      <name val="Arial"/>
      <family val="2"/>
    </font>
    <font>
      <sz val="12"/>
      <color rgb="FFFF0000"/>
      <name val="Arial"/>
      <family val="2"/>
    </font>
    <font>
      <i/>
      <sz val="10"/>
      <color theme="1" tint="0.499984740745262"/>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5" fillId="0" borderId="0"/>
    <xf numFmtId="164" fontId="5" fillId="0" borderId="0" applyFont="0" applyFill="0" applyBorder="0" applyAlignment="0" applyProtection="0"/>
    <xf numFmtId="164" fontId="1" fillId="0" borderId="0" applyFont="0" applyFill="0" applyBorder="0" applyAlignment="0" applyProtection="0"/>
    <xf numFmtId="0" fontId="1" fillId="0" borderId="0"/>
    <xf numFmtId="9" fontId="16" fillId="0" borderId="0" applyFont="0" applyFill="0" applyBorder="0" applyAlignment="0" applyProtection="0"/>
  </cellStyleXfs>
  <cellXfs count="138">
    <xf numFmtId="0" fontId="0" fillId="0" borderId="0" xfId="0"/>
    <xf numFmtId="0" fontId="3" fillId="0" borderId="0" xfId="0" applyFont="1" applyAlignment="1">
      <alignment horizontal="right"/>
    </xf>
    <xf numFmtId="0" fontId="3" fillId="0" borderId="0" xfId="0" applyFont="1"/>
    <xf numFmtId="0" fontId="4" fillId="0" borderId="0" xfId="0" applyFont="1"/>
    <xf numFmtId="3" fontId="0" fillId="0" borderId="0" xfId="0" applyNumberFormat="1"/>
    <xf numFmtId="3" fontId="0" fillId="0" borderId="0" xfId="0" applyNumberFormat="1" applyFill="1"/>
    <xf numFmtId="0" fontId="5" fillId="0" borderId="0" xfId="0" applyFont="1"/>
    <xf numFmtId="0" fontId="5" fillId="0" borderId="0" xfId="0" applyFont="1" applyFill="1"/>
    <xf numFmtId="0" fontId="6" fillId="0" borderId="0" xfId="0" applyFont="1" applyFill="1"/>
    <xf numFmtId="0" fontId="4" fillId="0" borderId="0" xfId="0" applyFont="1" applyFill="1"/>
    <xf numFmtId="0" fontId="0" fillId="0" borderId="0" xfId="0" applyFill="1"/>
    <xf numFmtId="0" fontId="8" fillId="0" borderId="0" xfId="0" applyFont="1"/>
    <xf numFmtId="165" fontId="0" fillId="0" borderId="0" xfId="1" applyNumberFormat="1" applyFont="1"/>
    <xf numFmtId="165" fontId="0" fillId="0" borderId="0" xfId="1" applyNumberFormat="1" applyFont="1" applyFill="1"/>
    <xf numFmtId="0" fontId="7" fillId="0" borderId="0" xfId="0" applyFont="1"/>
    <xf numFmtId="0" fontId="7" fillId="0" borderId="0" xfId="0" applyFont="1" applyFill="1"/>
    <xf numFmtId="0" fontId="8" fillId="0" borderId="0" xfId="0" applyFont="1" applyFill="1"/>
    <xf numFmtId="0" fontId="1" fillId="0" borderId="0" xfId="0" applyFont="1"/>
    <xf numFmtId="0" fontId="1" fillId="0" borderId="0" xfId="0" applyFont="1" applyFill="1"/>
    <xf numFmtId="10" fontId="1" fillId="0" borderId="0" xfId="0" applyNumberFormat="1" applyFont="1" applyFill="1"/>
    <xf numFmtId="3" fontId="0" fillId="0" borderId="0" xfId="1" applyNumberFormat="1" applyFont="1"/>
    <xf numFmtId="0" fontId="1" fillId="0" borderId="0" xfId="0" applyFont="1" applyFill="1" applyAlignment="1"/>
    <xf numFmtId="0" fontId="11" fillId="0" borderId="0" xfId="0" applyFont="1"/>
    <xf numFmtId="0" fontId="12" fillId="0" borderId="0" xfId="0" applyFont="1" applyFill="1"/>
    <xf numFmtId="0" fontId="3" fillId="0" borderId="0" xfId="0" applyFont="1" applyFill="1" applyAlignment="1">
      <alignment horizontal="right"/>
    </xf>
    <xf numFmtId="3" fontId="0" fillId="0" borderId="0" xfId="1" applyNumberFormat="1" applyFont="1" applyFill="1"/>
    <xf numFmtId="0" fontId="1" fillId="0" borderId="0" xfId="5"/>
    <xf numFmtId="0" fontId="8" fillId="0" borderId="0" xfId="5" applyFont="1"/>
    <xf numFmtId="0" fontId="1" fillId="0" borderId="0" xfId="5" applyFill="1"/>
    <xf numFmtId="0" fontId="6" fillId="0" borderId="0" xfId="5" applyFont="1" applyFill="1"/>
    <xf numFmtId="0" fontId="8" fillId="0" borderId="0" xfId="5" applyFont="1" applyFill="1"/>
    <xf numFmtId="0" fontId="1" fillId="0" borderId="0" xfId="5" applyFont="1" applyFill="1"/>
    <xf numFmtId="0" fontId="7" fillId="0" borderId="0" xfId="5" applyFont="1" applyFill="1"/>
    <xf numFmtId="0" fontId="7" fillId="0" borderId="0" xfId="5" applyFont="1"/>
    <xf numFmtId="0" fontId="4" fillId="0" borderId="0" xfId="5" applyFont="1"/>
    <xf numFmtId="0" fontId="1" fillId="0" borderId="0" xfId="5" applyFont="1"/>
    <xf numFmtId="3" fontId="1" fillId="0" borderId="0" xfId="5" applyNumberFormat="1"/>
    <xf numFmtId="0" fontId="3" fillId="0" borderId="0" xfId="5" applyFont="1"/>
    <xf numFmtId="3" fontId="1" fillId="0" borderId="0" xfId="5" applyNumberFormat="1" applyFill="1"/>
    <xf numFmtId="0" fontId="3" fillId="0" borderId="0" xfId="5" applyFont="1" applyAlignment="1">
      <alignment horizontal="right"/>
    </xf>
    <xf numFmtId="0" fontId="4" fillId="0" borderId="0" xfId="5" applyFont="1" applyFill="1"/>
    <xf numFmtId="10" fontId="1" fillId="0" borderId="0" xfId="5" applyNumberFormat="1" applyFont="1" applyFill="1"/>
    <xf numFmtId="0" fontId="7" fillId="0" borderId="0" xfId="5" applyFont="1" applyFill="1" applyAlignment="1">
      <alignment horizontal="left" vertical="top" wrapText="1"/>
    </xf>
    <xf numFmtId="166" fontId="6" fillId="0" borderId="0" xfId="5" applyNumberFormat="1" applyFont="1" applyFill="1"/>
    <xf numFmtId="0" fontId="6" fillId="0" borderId="0" xfId="5" applyFont="1" applyFill="1" applyAlignment="1">
      <alignment horizontal="right"/>
    </xf>
    <xf numFmtId="0" fontId="1" fillId="0" borderId="0" xfId="0" applyFont="1" applyAlignment="1">
      <alignment horizontal="left" vertical="top" wrapText="1"/>
    </xf>
    <xf numFmtId="0" fontId="14" fillId="0" borderId="0" xfId="5" applyFont="1"/>
    <xf numFmtId="0" fontId="14" fillId="0" borderId="0" xfId="5" applyFont="1" applyFill="1" applyAlignment="1">
      <alignment horizontal="left" vertical="top" wrapText="1"/>
    </xf>
    <xf numFmtId="0" fontId="12" fillId="0" borderId="0" xfId="5" applyFont="1" applyFill="1"/>
    <xf numFmtId="166" fontId="12" fillId="0" borderId="0" xfId="5" applyNumberFormat="1" applyFont="1" applyFill="1"/>
    <xf numFmtId="0" fontId="1" fillId="0" borderId="0" xfId="5" applyAlignment="1">
      <alignment vertical="center"/>
    </xf>
    <xf numFmtId="0" fontId="1" fillId="0" borderId="0" xfId="5" applyFont="1" applyAlignment="1">
      <alignment vertical="center"/>
    </xf>
    <xf numFmtId="0" fontId="4" fillId="0" borderId="1" xfId="5" applyFont="1" applyFill="1" applyBorder="1"/>
    <xf numFmtId="0" fontId="1" fillId="0" borderId="2" xfId="5" applyFont="1" applyFill="1" applyBorder="1"/>
    <xf numFmtId="0" fontId="8" fillId="0" borderId="2" xfId="5" applyFont="1" applyFill="1" applyBorder="1"/>
    <xf numFmtId="0" fontId="8" fillId="0" borderId="3" xfId="5" applyFont="1" applyFill="1" applyBorder="1"/>
    <xf numFmtId="0" fontId="4" fillId="0" borderId="4" xfId="5" applyFont="1" applyFill="1" applyBorder="1"/>
    <xf numFmtId="0" fontId="1" fillId="0" borderId="0" xfId="5" applyFont="1" applyFill="1" applyBorder="1"/>
    <xf numFmtId="0" fontId="1" fillId="0" borderId="0" xfId="5" applyFont="1" applyFill="1" applyBorder="1" applyAlignment="1">
      <alignment horizontal="center"/>
    </xf>
    <xf numFmtId="0" fontId="15" fillId="0" borderId="0" xfId="5" applyFont="1" applyFill="1" applyBorder="1" applyAlignment="1">
      <alignment horizontal="center"/>
    </xf>
    <xf numFmtId="0" fontId="8" fillId="0" borderId="0" xfId="5" applyFont="1" applyFill="1" applyBorder="1"/>
    <xf numFmtId="0" fontId="8" fillId="0" borderId="5" xfId="5" applyFont="1" applyFill="1" applyBorder="1"/>
    <xf numFmtId="0" fontId="1" fillId="0" borderId="4" xfId="5" applyFont="1" applyFill="1" applyBorder="1"/>
    <xf numFmtId="10" fontId="1" fillId="0" borderId="0" xfId="5" applyNumberFormat="1" applyFont="1" applyFill="1" applyBorder="1"/>
    <xf numFmtId="0" fontId="15" fillId="0" borderId="0" xfId="5" applyFont="1" applyFill="1" applyBorder="1" applyAlignment="1">
      <alignment horizontal="right"/>
    </xf>
    <xf numFmtId="0" fontId="12" fillId="0" borderId="0" xfId="5" applyFont="1" applyFill="1" applyBorder="1"/>
    <xf numFmtId="0" fontId="8" fillId="0" borderId="4" xfId="5" applyFont="1" applyFill="1" applyBorder="1"/>
    <xf numFmtId="0" fontId="1" fillId="0" borderId="4" xfId="0" applyFont="1" applyFill="1" applyBorder="1"/>
    <xf numFmtId="0" fontId="14" fillId="0" borderId="6" xfId="5" applyFont="1" applyFill="1" applyBorder="1"/>
    <xf numFmtId="0" fontId="8" fillId="0" borderId="7" xfId="5" applyFont="1" applyFill="1" applyBorder="1"/>
    <xf numFmtId="0" fontId="8" fillId="0" borderId="8" xfId="5" applyFont="1" applyFill="1" applyBorder="1"/>
    <xf numFmtId="0" fontId="7" fillId="0" borderId="4" xfId="5" applyFont="1" applyFill="1" applyBorder="1"/>
    <xf numFmtId="0" fontId="8" fillId="0" borderId="9" xfId="5" applyFont="1" applyFill="1" applyBorder="1"/>
    <xf numFmtId="0" fontId="15" fillId="0" borderId="10" xfId="5" applyFont="1" applyFill="1" applyBorder="1" applyAlignment="1">
      <alignment horizontal="center"/>
    </xf>
    <xf numFmtId="0" fontId="15" fillId="0" borderId="10" xfId="5" applyFont="1" applyFill="1" applyBorder="1" applyAlignment="1">
      <alignment horizontal="right"/>
    </xf>
    <xf numFmtId="0" fontId="8" fillId="0" borderId="10" xfId="5" applyFont="1" applyFill="1" applyBorder="1"/>
    <xf numFmtId="0" fontId="8" fillId="0" borderId="11" xfId="5" applyFont="1" applyFill="1" applyBorder="1"/>
    <xf numFmtId="166" fontId="15" fillId="0" borderId="0" xfId="6" applyNumberFormat="1" applyFont="1" applyFill="1" applyBorder="1" applyAlignment="1">
      <alignment horizontal="right"/>
    </xf>
    <xf numFmtId="10" fontId="3" fillId="0" borderId="0" xfId="5" applyNumberFormat="1" applyFont="1" applyFill="1" applyBorder="1"/>
    <xf numFmtId="0" fontId="3" fillId="0" borderId="0" xfId="5" applyFont="1" applyFill="1" applyBorder="1"/>
    <xf numFmtId="0" fontId="4" fillId="0" borderId="12" xfId="5" applyFont="1" applyFill="1" applyBorder="1"/>
    <xf numFmtId="0" fontId="1" fillId="0" borderId="13" xfId="5" applyFont="1" applyFill="1" applyBorder="1"/>
    <xf numFmtId="0" fontId="8" fillId="0" borderId="13" xfId="5" applyFont="1" applyFill="1" applyBorder="1"/>
    <xf numFmtId="0" fontId="8" fillId="0" borderId="14" xfId="5" applyFont="1" applyFill="1" applyBorder="1"/>
    <xf numFmtId="0" fontId="4" fillId="0" borderId="15" xfId="5" applyFont="1" applyFill="1" applyBorder="1"/>
    <xf numFmtId="0" fontId="1" fillId="0" borderId="0" xfId="5" applyFill="1" applyBorder="1"/>
    <xf numFmtId="0" fontId="15" fillId="0" borderId="10" xfId="5" applyFont="1" applyFill="1" applyBorder="1" applyAlignment="1">
      <alignment horizontal="left"/>
    </xf>
    <xf numFmtId="0" fontId="1" fillId="0" borderId="15" xfId="5" applyFont="1" applyFill="1" applyBorder="1"/>
    <xf numFmtId="0" fontId="6" fillId="0" borderId="0" xfId="5" applyFont="1" applyFill="1" applyBorder="1"/>
    <xf numFmtId="166" fontId="15" fillId="0" borderId="10" xfId="6" applyNumberFormat="1" applyFont="1" applyFill="1" applyBorder="1" applyAlignment="1">
      <alignment horizontal="left"/>
    </xf>
    <xf numFmtId="0" fontId="7" fillId="0" borderId="15" xfId="5" applyFont="1" applyFill="1" applyBorder="1"/>
    <xf numFmtId="0" fontId="8" fillId="0" borderId="15" xfId="5" applyFont="1" applyFill="1" applyBorder="1"/>
    <xf numFmtId="0" fontId="1" fillId="0" borderId="15" xfId="0" applyFont="1" applyFill="1" applyBorder="1"/>
    <xf numFmtId="0" fontId="14" fillId="0" borderId="16" xfId="5" applyFont="1" applyFill="1" applyBorder="1"/>
    <xf numFmtId="0" fontId="8" fillId="0" borderId="17" xfId="5" applyFont="1" applyFill="1" applyBorder="1"/>
    <xf numFmtId="0" fontId="8" fillId="0" borderId="18" xfId="5" applyFont="1" applyFill="1" applyBorder="1"/>
    <xf numFmtId="0" fontId="1" fillId="0" borderId="0" xfId="0" applyFont="1" applyAlignment="1">
      <alignment horizontal="left" vertical="top" wrapText="1"/>
    </xf>
    <xf numFmtId="0" fontId="12" fillId="0" borderId="10" xfId="5" applyFont="1" applyFill="1" applyBorder="1"/>
    <xf numFmtId="0" fontId="1" fillId="0" borderId="0" xfId="0" applyFont="1" applyAlignment="1">
      <alignment horizontal="left" vertical="top" wrapText="1"/>
    </xf>
    <xf numFmtId="0" fontId="1" fillId="0" borderId="0" xfId="0" applyFont="1" applyAlignment="1">
      <alignment horizontal="left" vertical="top" wrapText="1"/>
    </xf>
    <xf numFmtId="0" fontId="9" fillId="0" borderId="0" xfId="5" applyFont="1"/>
    <xf numFmtId="0" fontId="1" fillId="2" borderId="0" xfId="5" applyFont="1" applyFill="1"/>
    <xf numFmtId="0" fontId="1" fillId="2" borderId="0" xfId="5" applyFont="1" applyFill="1" applyAlignment="1">
      <alignment vertical="center"/>
    </xf>
    <xf numFmtId="0" fontId="15" fillId="0" borderId="5" xfId="5" applyFont="1" applyFill="1" applyBorder="1" applyAlignment="1">
      <alignment horizontal="left"/>
    </xf>
    <xf numFmtId="166" fontId="15" fillId="0" borderId="5" xfId="6" applyNumberFormat="1" applyFont="1" applyFill="1" applyBorder="1" applyAlignment="1">
      <alignment horizontal="left"/>
    </xf>
    <xf numFmtId="0" fontId="12" fillId="0" borderId="5" xfId="5" applyFont="1" applyFill="1" applyBorder="1"/>
    <xf numFmtId="0" fontId="1" fillId="0" borderId="0" xfId="0" applyFont="1" applyAlignment="1">
      <alignment horizontal="left" vertical="top" wrapText="1"/>
    </xf>
    <xf numFmtId="0" fontId="18" fillId="0" borderId="0" xfId="5" applyFont="1"/>
    <xf numFmtId="0" fontId="19" fillId="0" borderId="0" xfId="5" applyFont="1"/>
    <xf numFmtId="0" fontId="1" fillId="0" borderId="0" xfId="0" applyFont="1" applyAlignment="1">
      <alignment horizontal="left" vertical="top" wrapText="1"/>
    </xf>
    <xf numFmtId="0" fontId="1" fillId="2" borderId="0" xfId="0" applyFont="1" applyFill="1" applyAlignment="1">
      <alignment horizontal="left" vertical="top" wrapText="1"/>
    </xf>
    <xf numFmtId="0" fontId="1" fillId="0" borderId="3" xfId="5" applyFont="1" applyFill="1" applyBorder="1"/>
    <xf numFmtId="0" fontId="1" fillId="0" borderId="5" xfId="5" applyFont="1" applyFill="1" applyBorder="1"/>
    <xf numFmtId="0" fontId="1" fillId="0" borderId="8" xfId="5" applyFont="1" applyFill="1" applyBorder="1"/>
    <xf numFmtId="0" fontId="1" fillId="0" borderId="0" xfId="0" applyFont="1" applyAlignment="1" applyProtection="1">
      <alignment horizontal="left" vertical="top"/>
      <protection locked="0"/>
    </xf>
    <xf numFmtId="0" fontId="1" fillId="2" borderId="0" xfId="0" applyFont="1" applyFill="1" applyAlignment="1" applyProtection="1">
      <alignment horizontal="left" vertical="top"/>
      <protection locked="0"/>
    </xf>
    <xf numFmtId="0" fontId="1" fillId="2" borderId="0" xfId="0" applyFont="1" applyFill="1" applyAlignment="1">
      <alignment horizontal="left" vertical="top"/>
    </xf>
    <xf numFmtId="0" fontId="1" fillId="0" borderId="0" xfId="0" applyFont="1" applyAlignment="1">
      <alignment horizontal="left" vertical="top" wrapText="1"/>
    </xf>
    <xf numFmtId="0" fontId="20" fillId="0" borderId="5" xfId="5" applyFont="1" applyFill="1" applyBorder="1" applyAlignment="1">
      <alignment horizontal="left"/>
    </xf>
    <xf numFmtId="166" fontId="20" fillId="0" borderId="5" xfId="6" applyNumberFormat="1" applyFont="1" applyFill="1" applyBorder="1" applyAlignment="1">
      <alignment horizontal="left"/>
    </xf>
    <xf numFmtId="0" fontId="1" fillId="0" borderId="0" xfId="0" applyFont="1" applyAlignment="1">
      <alignment horizontal="left" vertical="top" wrapText="1"/>
    </xf>
    <xf numFmtId="0" fontId="6" fillId="0" borderId="0" xfId="5" applyFont="1" applyFill="1" applyBorder="1" applyAlignment="1">
      <alignment horizontal="left"/>
    </xf>
    <xf numFmtId="0" fontId="1" fillId="0" borderId="2" xfId="5" applyBorder="1"/>
    <xf numFmtId="0" fontId="1" fillId="0" borderId="5" xfId="5" applyFill="1" applyBorder="1"/>
    <xf numFmtId="166" fontId="12" fillId="0" borderId="5" xfId="5" applyNumberFormat="1" applyFont="1" applyFill="1" applyBorder="1"/>
    <xf numFmtId="0" fontId="8" fillId="0" borderId="6" xfId="5" applyFont="1" applyFill="1" applyBorder="1"/>
    <xf numFmtId="0" fontId="1" fillId="0" borderId="0" xfId="5" applyFont="1" applyFill="1" applyBorder="1" applyAlignment="1">
      <alignment horizontal="left"/>
    </xf>
    <xf numFmtId="9" fontId="6" fillId="0" borderId="0" xfId="5" applyNumberFormat="1" applyFont="1" applyFill="1" applyBorder="1" applyAlignment="1">
      <alignment horizontal="left"/>
    </xf>
    <xf numFmtId="16" fontId="6" fillId="0" borderId="0" xfId="5" quotePrefix="1" applyNumberFormat="1" applyFont="1" applyFill="1" applyBorder="1"/>
    <xf numFmtId="0" fontId="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2" borderId="0" xfId="0" applyFont="1" applyFill="1" applyAlignment="1">
      <alignment horizontal="left" vertical="top" wrapText="1"/>
    </xf>
    <xf numFmtId="0" fontId="1" fillId="0" borderId="8" xfId="0" applyFont="1" applyFill="1" applyBorder="1" applyAlignment="1">
      <alignment horizontal="left" vertical="top" wrapText="1"/>
    </xf>
    <xf numFmtId="0" fontId="1" fillId="0" borderId="0" xfId="0" applyFont="1" applyAlignment="1">
      <alignment horizontal="left" vertical="top" wrapText="1"/>
    </xf>
    <xf numFmtId="0" fontId="1" fillId="0" borderId="1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cellXfs>
  <cellStyles count="7">
    <cellStyle name="Comma" xfId="1" builtinId="3"/>
    <cellStyle name="Comma 2" xfId="3"/>
    <cellStyle name="Normal" xfId="0" builtinId="0"/>
    <cellStyle name="Normal 2" xfId="2"/>
    <cellStyle name="Normal 3" xfId="5"/>
    <cellStyle name="Percent" xfId="6" builtinId="5"/>
    <cellStyle name="Tusenskille_Tables quarterly report 2008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Q34"/>
  <sheetViews>
    <sheetView showGridLines="0" tabSelected="1" zoomScale="110" zoomScaleNormal="110" workbookViewId="0">
      <selection activeCell="K33" sqref="K33"/>
    </sheetView>
  </sheetViews>
  <sheetFormatPr defaultColWidth="9.140625" defaultRowHeight="12.75" x14ac:dyDescent="0.2"/>
  <cols>
    <col min="1" max="1" width="3.42578125" style="26" customWidth="1"/>
    <col min="2" max="2" width="20.5703125" style="26" customWidth="1"/>
    <col min="3" max="3" width="9.140625" style="26"/>
    <col min="4" max="4" width="13.85546875" style="26" customWidth="1"/>
    <col min="5" max="5" width="13.28515625" style="26" customWidth="1"/>
    <col min="6" max="6" width="12.7109375" style="26" customWidth="1"/>
    <col min="7" max="7" width="12.85546875" style="26" customWidth="1"/>
    <col min="8" max="8" width="5.85546875" style="26" bestFit="1" customWidth="1"/>
    <col min="9" max="9" width="4.28515625" style="26" customWidth="1"/>
    <col min="10" max="11" width="9.140625" style="26"/>
    <col min="12" max="12" width="27.85546875" style="26" customWidth="1"/>
    <col min="13" max="14" width="9.140625" style="26"/>
    <col min="15" max="15" width="6.42578125" style="26" customWidth="1"/>
    <col min="16" max="16384" width="9.140625" style="26"/>
  </cols>
  <sheetData>
    <row r="2" spans="2:17" ht="15.75" x14ac:dyDescent="0.25">
      <c r="B2" s="34" t="s">
        <v>162</v>
      </c>
    </row>
    <row r="3" spans="2:17" x14ac:dyDescent="0.2">
      <c r="B3" s="26" t="s">
        <v>2</v>
      </c>
      <c r="E3" s="39" t="s">
        <v>163</v>
      </c>
      <c r="F3" s="39" t="s">
        <v>117</v>
      </c>
      <c r="H3" s="39"/>
      <c r="O3" s="35"/>
      <c r="Q3" s="35"/>
    </row>
    <row r="4" spans="2:17" x14ac:dyDescent="0.2">
      <c r="M4" s="27"/>
    </row>
    <row r="5" spans="2:17" x14ac:dyDescent="0.2">
      <c r="B5" s="37" t="s">
        <v>13</v>
      </c>
      <c r="E5" s="12">
        <f>E7-E6</f>
        <v>11376</v>
      </c>
      <c r="F5" s="12">
        <f>F7-F6</f>
        <v>10589</v>
      </c>
      <c r="H5" s="36"/>
      <c r="M5" s="27"/>
    </row>
    <row r="6" spans="2:17" x14ac:dyDescent="0.2">
      <c r="B6" s="35" t="s">
        <v>18</v>
      </c>
      <c r="E6" s="13">
        <f>-36-31</f>
        <v>-67</v>
      </c>
      <c r="F6" s="13">
        <v>-85</v>
      </c>
      <c r="H6" s="38"/>
      <c r="M6" s="27"/>
    </row>
    <row r="7" spans="2:17" x14ac:dyDescent="0.2">
      <c r="B7" s="37" t="s">
        <v>15</v>
      </c>
      <c r="E7" s="20">
        <v>11309</v>
      </c>
      <c r="F7" s="20">
        <v>10504</v>
      </c>
      <c r="H7" s="36"/>
    </row>
    <row r="8" spans="2:17" x14ac:dyDescent="0.2">
      <c r="B8" s="26" t="s">
        <v>6</v>
      </c>
      <c r="E8" s="12">
        <v>-176</v>
      </c>
      <c r="F8" s="12">
        <v>-133</v>
      </c>
      <c r="H8" s="36"/>
    </row>
    <row r="9" spans="2:17" x14ac:dyDescent="0.2">
      <c r="B9" s="37" t="s">
        <v>0</v>
      </c>
      <c r="E9" s="12">
        <f>E7+E8</f>
        <v>11133</v>
      </c>
      <c r="F9" s="12">
        <f>F7+F8</f>
        <v>10371</v>
      </c>
      <c r="H9" s="36"/>
    </row>
    <row r="10" spans="2:17" x14ac:dyDescent="0.2">
      <c r="B10" s="26" t="s">
        <v>3</v>
      </c>
      <c r="E10" s="12">
        <v>-5356</v>
      </c>
      <c r="F10" s="12">
        <v>-4719</v>
      </c>
      <c r="H10" s="36"/>
      <c r="M10" s="27"/>
      <c r="O10" s="35"/>
    </row>
    <row r="11" spans="2:17" x14ac:dyDescent="0.2">
      <c r="B11" s="35" t="s">
        <v>51</v>
      </c>
      <c r="E11" s="13">
        <v>1</v>
      </c>
      <c r="F11" s="13">
        <v>0</v>
      </c>
      <c r="H11" s="36"/>
      <c r="M11" s="27"/>
    </row>
    <row r="12" spans="2:17" x14ac:dyDescent="0.2">
      <c r="B12" s="37" t="s">
        <v>115</v>
      </c>
      <c r="E12" s="12">
        <f>E9+E10+E11</f>
        <v>5778</v>
      </c>
      <c r="F12" s="12">
        <f>F9+F10+F11</f>
        <v>5652</v>
      </c>
      <c r="H12" s="36"/>
    </row>
    <row r="13" spans="2:17" x14ac:dyDescent="0.2">
      <c r="B13" s="26" t="s">
        <v>7</v>
      </c>
      <c r="E13" s="12">
        <f>E8</f>
        <v>-176</v>
      </c>
      <c r="F13" s="12">
        <f>F8</f>
        <v>-133</v>
      </c>
      <c r="H13" s="36"/>
    </row>
    <row r="14" spans="2:17" x14ac:dyDescent="0.2">
      <c r="B14" s="37" t="s">
        <v>4</v>
      </c>
      <c r="E14" s="12">
        <f>E11</f>
        <v>1</v>
      </c>
      <c r="F14" s="12">
        <f>F11</f>
        <v>0</v>
      </c>
      <c r="H14" s="36"/>
      <c r="M14" s="27"/>
    </row>
    <row r="15" spans="2:17" x14ac:dyDescent="0.2">
      <c r="B15" s="37" t="s">
        <v>101</v>
      </c>
      <c r="E15" s="12">
        <f>E12-E13-E14</f>
        <v>5953</v>
      </c>
      <c r="F15" s="12">
        <f>F12-F13-F14</f>
        <v>5785</v>
      </c>
      <c r="H15" s="36"/>
    </row>
    <row r="16" spans="2:17" x14ac:dyDescent="0.2">
      <c r="B16" s="35" t="s">
        <v>19</v>
      </c>
      <c r="E16" s="12">
        <f>E6</f>
        <v>-67</v>
      </c>
      <c r="F16" s="12">
        <f>F6</f>
        <v>-85</v>
      </c>
      <c r="H16" s="36"/>
    </row>
    <row r="17" spans="1:17" x14ac:dyDescent="0.2">
      <c r="B17" s="37" t="s">
        <v>102</v>
      </c>
      <c r="E17" s="12">
        <f>E15-E16</f>
        <v>6020</v>
      </c>
      <c r="F17" s="12">
        <f>F15-F16</f>
        <v>5870</v>
      </c>
      <c r="H17" s="36"/>
    </row>
    <row r="19" spans="1:17" s="107" customFormat="1" ht="15" x14ac:dyDescent="0.2">
      <c r="A19" s="35"/>
      <c r="B19" s="35" t="s">
        <v>49</v>
      </c>
      <c r="C19" s="35"/>
      <c r="D19" s="35"/>
      <c r="E19" s="35"/>
      <c r="F19" s="35"/>
      <c r="G19" s="35"/>
      <c r="H19" s="35"/>
      <c r="I19" s="35"/>
      <c r="J19" s="35"/>
    </row>
    <row r="20" spans="1:17" s="35" customFormat="1" x14ac:dyDescent="0.2">
      <c r="B20" s="129"/>
      <c r="C20" s="129"/>
      <c r="D20" s="129"/>
      <c r="E20" s="129"/>
      <c r="F20" s="129"/>
      <c r="G20" s="129"/>
      <c r="H20" s="129"/>
      <c r="I20" s="129"/>
      <c r="J20" s="129"/>
      <c r="K20" s="129"/>
      <c r="L20" s="129"/>
      <c r="M20" s="51"/>
      <c r="N20" s="51"/>
      <c r="O20" s="51"/>
      <c r="P20" s="51"/>
      <c r="Q20" s="51"/>
    </row>
    <row r="21" spans="1:17" ht="13.5" thickBot="1" x14ac:dyDescent="0.25">
      <c r="A21" s="28"/>
      <c r="B21" s="47"/>
      <c r="C21" s="47"/>
      <c r="D21" s="47"/>
      <c r="E21" s="47"/>
      <c r="F21" s="47"/>
      <c r="G21" s="47"/>
      <c r="H21" s="47"/>
      <c r="I21" s="47"/>
      <c r="J21" s="47"/>
      <c r="K21" s="47"/>
      <c r="L21" s="47"/>
    </row>
    <row r="22" spans="1:17" ht="15.75" x14ac:dyDescent="0.25">
      <c r="A22" s="28"/>
      <c r="B22" s="52" t="s">
        <v>151</v>
      </c>
      <c r="C22" s="53"/>
      <c r="D22" s="53"/>
      <c r="E22" s="53"/>
      <c r="F22" s="53"/>
      <c r="G22" s="53"/>
      <c r="H22" s="122"/>
      <c r="I22" s="55"/>
      <c r="J22" s="30"/>
      <c r="K22" s="30"/>
      <c r="L22" s="27"/>
    </row>
    <row r="23" spans="1:17" s="28" customFormat="1" ht="15.75" x14ac:dyDescent="0.25">
      <c r="B23" s="56"/>
      <c r="C23" s="57"/>
      <c r="D23" s="57"/>
      <c r="E23" s="126">
        <v>2018</v>
      </c>
      <c r="G23" s="121" t="s">
        <v>53</v>
      </c>
      <c r="H23" s="121">
        <v>2017</v>
      </c>
      <c r="I23" s="123"/>
      <c r="J23" s="30"/>
      <c r="K23" s="30"/>
      <c r="L23" s="30"/>
    </row>
    <row r="24" spans="1:17" s="28" customFormat="1" x14ac:dyDescent="0.2">
      <c r="B24" s="62" t="s">
        <v>153</v>
      </c>
      <c r="C24" s="57"/>
      <c r="D24" s="57"/>
      <c r="E24" s="78" t="s">
        <v>169</v>
      </c>
      <c r="G24" s="127" t="s">
        <v>81</v>
      </c>
      <c r="H24" s="127" t="s">
        <v>165</v>
      </c>
      <c r="I24" s="124"/>
      <c r="J24" s="30"/>
      <c r="K24" s="30"/>
      <c r="L24" s="30"/>
    </row>
    <row r="25" spans="1:17" s="28" customFormat="1" x14ac:dyDescent="0.2">
      <c r="B25" s="62" t="s">
        <v>154</v>
      </c>
      <c r="C25" s="57"/>
      <c r="D25" s="57"/>
      <c r="E25" s="79" t="s">
        <v>171</v>
      </c>
      <c r="G25" s="127" t="s">
        <v>164</v>
      </c>
      <c r="H25" s="127" t="s">
        <v>166</v>
      </c>
      <c r="I25" s="124"/>
      <c r="J25" s="30"/>
      <c r="K25" s="30"/>
      <c r="L25" s="30"/>
    </row>
    <row r="26" spans="1:17" s="28" customFormat="1" x14ac:dyDescent="0.2">
      <c r="B26" s="62" t="s">
        <v>155</v>
      </c>
      <c r="C26" s="57"/>
      <c r="D26" s="57"/>
      <c r="E26" s="79" t="s">
        <v>170</v>
      </c>
      <c r="G26" s="128" t="s">
        <v>168</v>
      </c>
      <c r="H26" s="128" t="s">
        <v>167</v>
      </c>
      <c r="I26" s="124"/>
      <c r="J26" s="30"/>
      <c r="K26" s="30"/>
      <c r="L26" s="30"/>
    </row>
    <row r="27" spans="1:17" s="28" customFormat="1" ht="18.75" customHeight="1" x14ac:dyDescent="0.2">
      <c r="B27" s="71"/>
      <c r="C27" s="57"/>
      <c r="D27" s="57"/>
      <c r="E27" s="57"/>
      <c r="F27" s="57"/>
      <c r="G27" s="88"/>
      <c r="H27" s="85"/>
      <c r="I27" s="105"/>
      <c r="J27" s="30"/>
      <c r="K27" s="30"/>
      <c r="L27" s="30"/>
    </row>
    <row r="28" spans="1:17" x14ac:dyDescent="0.2">
      <c r="A28" s="28"/>
      <c r="B28" s="71" t="s">
        <v>172</v>
      </c>
      <c r="C28" s="60"/>
      <c r="D28" s="60"/>
      <c r="E28" s="60"/>
      <c r="F28" s="60"/>
      <c r="G28" s="60"/>
      <c r="H28" s="60"/>
      <c r="I28" s="61"/>
      <c r="J28" s="30"/>
      <c r="K28" s="30"/>
      <c r="L28" s="27"/>
    </row>
    <row r="29" spans="1:17" s="35" customFormat="1" ht="12" customHeight="1" x14ac:dyDescent="0.2">
      <c r="A29" s="31"/>
      <c r="B29" s="71" t="s">
        <v>173</v>
      </c>
      <c r="C29" s="57"/>
      <c r="D29" s="57"/>
      <c r="E29" s="57"/>
      <c r="F29" s="57"/>
      <c r="G29" s="57"/>
      <c r="H29" s="57"/>
      <c r="I29" s="112"/>
      <c r="J29" s="31"/>
      <c r="K29" s="31"/>
    </row>
    <row r="30" spans="1:17" s="35" customFormat="1" ht="12" customHeight="1" x14ac:dyDescent="0.2">
      <c r="A30" s="31"/>
      <c r="B30" s="62"/>
      <c r="C30" s="57"/>
      <c r="D30" s="57"/>
      <c r="E30" s="57"/>
      <c r="F30" s="57"/>
      <c r="G30" s="57"/>
      <c r="H30" s="57"/>
      <c r="I30" s="112"/>
      <c r="J30" s="31"/>
      <c r="K30" s="31"/>
    </row>
    <row r="31" spans="1:17" ht="13.5" thickBot="1" x14ac:dyDescent="0.25">
      <c r="A31" s="28"/>
      <c r="B31" s="125"/>
      <c r="C31" s="69"/>
      <c r="D31" s="69"/>
      <c r="E31" s="69"/>
      <c r="F31" s="69"/>
      <c r="G31" s="69"/>
      <c r="H31" s="69"/>
      <c r="I31" s="70"/>
      <c r="J31" s="30"/>
      <c r="K31" s="30"/>
      <c r="L31" s="27"/>
    </row>
    <row r="32" spans="1:17" x14ac:dyDescent="0.2">
      <c r="A32" s="28"/>
      <c r="B32" s="30"/>
      <c r="C32" s="28"/>
      <c r="D32" s="28"/>
      <c r="E32" s="28"/>
      <c r="F32" s="28"/>
      <c r="G32" s="28"/>
      <c r="H32" s="28"/>
      <c r="I32" s="28"/>
      <c r="J32" s="28"/>
      <c r="K32" s="28"/>
    </row>
    <row r="33" spans="1:11" x14ac:dyDescent="0.2">
      <c r="A33" s="28"/>
      <c r="B33" s="28"/>
      <c r="C33" s="28"/>
      <c r="D33" s="28"/>
      <c r="E33" s="28"/>
      <c r="F33" s="28"/>
      <c r="G33" s="28"/>
      <c r="H33" s="28"/>
      <c r="I33" s="28"/>
      <c r="J33" s="28"/>
      <c r="K33" s="28"/>
    </row>
    <row r="34" spans="1:11" x14ac:dyDescent="0.2">
      <c r="A34" s="28"/>
      <c r="B34" s="28"/>
      <c r="C34" s="28"/>
      <c r="D34" s="28"/>
      <c r="E34" s="28"/>
      <c r="F34" s="28"/>
      <c r="G34" s="28"/>
      <c r="H34" s="28"/>
      <c r="I34" s="28"/>
      <c r="J34" s="28"/>
      <c r="K34" s="2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0"/>
  <sheetViews>
    <sheetView showGridLines="0" zoomScale="90" zoomScaleNormal="90" workbookViewId="0">
      <selection activeCell="B2" sqref="B2"/>
    </sheetView>
  </sheetViews>
  <sheetFormatPr defaultColWidth="9.140625" defaultRowHeight="12.75" x14ac:dyDescent="0.2"/>
  <cols>
    <col min="1" max="1" width="3.42578125" style="26" customWidth="1"/>
    <col min="2" max="2" width="20.5703125" style="26" customWidth="1"/>
    <col min="3" max="5" width="9.140625" style="26"/>
    <col min="6" max="6" width="8.42578125" style="26" customWidth="1"/>
    <col min="7" max="7" width="9.140625" style="26"/>
    <col min="8" max="8" width="9.85546875" style="26" bestFit="1" customWidth="1"/>
    <col min="9" max="9" width="14.140625" style="26" customWidth="1"/>
    <col min="10" max="10" width="18.28515625" style="26" customWidth="1"/>
    <col min="11" max="12" width="9.140625" style="26"/>
    <col min="13" max="13" width="8.140625" style="26" customWidth="1"/>
    <col min="14" max="15" width="9.140625" style="26"/>
    <col min="16" max="16" width="6.42578125" style="26" customWidth="1"/>
    <col min="17" max="16384" width="9.140625" style="26"/>
  </cols>
  <sheetData>
    <row r="2" spans="2:18" ht="15.75" x14ac:dyDescent="0.25">
      <c r="B2" s="34" t="s">
        <v>57</v>
      </c>
    </row>
    <row r="3" spans="2:18" x14ac:dyDescent="0.2">
      <c r="B3" s="26" t="s">
        <v>2</v>
      </c>
      <c r="G3" s="39" t="s">
        <v>58</v>
      </c>
      <c r="H3" s="39" t="s">
        <v>26</v>
      </c>
      <c r="I3" s="39"/>
      <c r="P3" s="35"/>
      <c r="R3" s="35"/>
    </row>
    <row r="4" spans="2:18" x14ac:dyDescent="0.2">
      <c r="N4" s="27"/>
    </row>
    <row r="5" spans="2:18" x14ac:dyDescent="0.2">
      <c r="B5" s="37" t="s">
        <v>13</v>
      </c>
      <c r="G5" s="12">
        <f>G7-G6</f>
        <v>10579.770231455201</v>
      </c>
      <c r="H5" s="12">
        <f>H7-H6</f>
        <v>9310.4366551216499</v>
      </c>
      <c r="I5" s="36"/>
    </row>
    <row r="6" spans="2:18" x14ac:dyDescent="0.2">
      <c r="B6" s="35" t="s">
        <v>18</v>
      </c>
      <c r="G6" s="13">
        <f>133+92+55</f>
        <v>280</v>
      </c>
      <c r="H6" s="13">
        <v>8</v>
      </c>
      <c r="I6" s="38"/>
    </row>
    <row r="7" spans="2:18" x14ac:dyDescent="0.2">
      <c r="B7" s="37" t="s">
        <v>15</v>
      </c>
      <c r="G7" s="20">
        <v>10859.770231455201</v>
      </c>
      <c r="H7" s="20">
        <v>9318.4366551216499</v>
      </c>
      <c r="I7" s="36"/>
    </row>
    <row r="8" spans="2:18" x14ac:dyDescent="0.2">
      <c r="B8" s="26" t="s">
        <v>6</v>
      </c>
      <c r="G8" s="20">
        <v>-257.22662510100298</v>
      </c>
      <c r="H8" s="20">
        <v>-295.16922969330102</v>
      </c>
      <c r="I8" s="36"/>
    </row>
    <row r="9" spans="2:18" x14ac:dyDescent="0.2">
      <c r="B9" s="37" t="s">
        <v>0</v>
      </c>
      <c r="G9" s="12">
        <f>G7+G8</f>
        <v>10602.543606354198</v>
      </c>
      <c r="H9" s="12">
        <f>H7+H8</f>
        <v>9023.2674254283484</v>
      </c>
      <c r="I9" s="36"/>
    </row>
    <row r="10" spans="2:18" x14ac:dyDescent="0.2">
      <c r="B10" s="26" t="s">
        <v>3</v>
      </c>
      <c r="G10" s="20">
        <v>-5082.8970510263989</v>
      </c>
      <c r="H10" s="20">
        <v>-4203.5445721538999</v>
      </c>
      <c r="I10" s="36"/>
      <c r="N10" s="27"/>
      <c r="P10" s="35"/>
    </row>
    <row r="11" spans="2:18" x14ac:dyDescent="0.2">
      <c r="B11" s="35" t="s">
        <v>51</v>
      </c>
      <c r="G11" s="20">
        <v>-2102.643687529097</v>
      </c>
      <c r="H11" s="20">
        <v>-8.7366112411431018</v>
      </c>
      <c r="I11" s="36"/>
      <c r="N11" s="27"/>
    </row>
    <row r="12" spans="2:18" x14ac:dyDescent="0.2">
      <c r="B12" s="37" t="s">
        <v>1</v>
      </c>
      <c r="G12" s="12">
        <f>G9+G10+G11</f>
        <v>3417.0028677987025</v>
      </c>
      <c r="H12" s="12">
        <f>H9+H10+H11</f>
        <v>4810.9862420333056</v>
      </c>
      <c r="I12" s="36"/>
    </row>
    <row r="13" spans="2:18" x14ac:dyDescent="0.2">
      <c r="B13" s="26" t="s">
        <v>7</v>
      </c>
      <c r="G13" s="12">
        <f>G8</f>
        <v>-257.22662510100298</v>
      </c>
      <c r="H13" s="12">
        <f>H8</f>
        <v>-295.16922969330102</v>
      </c>
      <c r="I13" s="36"/>
    </row>
    <row r="14" spans="2:18" x14ac:dyDescent="0.2">
      <c r="B14" s="37" t="s">
        <v>4</v>
      </c>
      <c r="G14" s="12">
        <f>G11</f>
        <v>-2102.643687529097</v>
      </c>
      <c r="H14" s="12">
        <f>H11</f>
        <v>-8.7366112411431018</v>
      </c>
      <c r="I14" s="36"/>
      <c r="N14" s="27"/>
    </row>
    <row r="15" spans="2:18" x14ac:dyDescent="0.2">
      <c r="B15" s="37" t="s">
        <v>5</v>
      </c>
      <c r="G15" s="12">
        <f>G12-G13-G14</f>
        <v>5776.8731804288018</v>
      </c>
      <c r="H15" s="12">
        <f>H12-H13-H14</f>
        <v>5114.892082967749</v>
      </c>
      <c r="I15" s="36"/>
    </row>
    <row r="16" spans="2:18" x14ac:dyDescent="0.2">
      <c r="B16" s="35" t="s">
        <v>19</v>
      </c>
      <c r="G16" s="12">
        <f>G6</f>
        <v>280</v>
      </c>
      <c r="H16" s="12">
        <f>H6</f>
        <v>8</v>
      </c>
      <c r="I16" s="36"/>
    </row>
    <row r="17" spans="1:18" x14ac:dyDescent="0.2">
      <c r="B17" s="37" t="s">
        <v>14</v>
      </c>
      <c r="G17" s="12">
        <f>G15-G16</f>
        <v>5496.8731804288018</v>
      </c>
      <c r="H17" s="12">
        <f>H15-H16</f>
        <v>5106.892082967749</v>
      </c>
      <c r="I17" s="36"/>
    </row>
    <row r="19" spans="1:18" s="35" customFormat="1" x14ac:dyDescent="0.2">
      <c r="B19" s="35" t="s">
        <v>59</v>
      </c>
      <c r="C19" s="27"/>
      <c r="D19" s="27"/>
      <c r="E19" s="27"/>
      <c r="F19" s="27"/>
      <c r="G19" s="27"/>
      <c r="H19" s="27"/>
      <c r="I19" s="27"/>
      <c r="J19" s="27"/>
      <c r="K19" s="27"/>
      <c r="L19" s="27"/>
      <c r="M19" s="27"/>
    </row>
    <row r="20" spans="1:18" ht="21.75" customHeight="1" x14ac:dyDescent="0.2">
      <c r="B20" s="33" t="s">
        <v>49</v>
      </c>
      <c r="C20" s="27"/>
      <c r="D20" s="27"/>
      <c r="E20" s="27"/>
      <c r="F20" s="27"/>
      <c r="G20" s="27"/>
      <c r="H20" s="27"/>
      <c r="I20" s="27"/>
      <c r="J20" s="27"/>
      <c r="K20" s="27"/>
      <c r="L20" s="27"/>
      <c r="M20" s="27"/>
    </row>
    <row r="21" spans="1:18" x14ac:dyDescent="0.2">
      <c r="B21" s="46"/>
      <c r="C21" s="27"/>
      <c r="D21" s="27"/>
      <c r="E21" s="27"/>
      <c r="F21" s="27"/>
      <c r="G21" s="27"/>
      <c r="H21" s="27"/>
      <c r="I21" s="27"/>
      <c r="J21" s="27"/>
      <c r="K21" s="27"/>
      <c r="L21" s="27"/>
      <c r="M21" s="27"/>
    </row>
    <row r="22" spans="1:18" ht="15.75" x14ac:dyDescent="0.25">
      <c r="B22" s="34" t="s">
        <v>11</v>
      </c>
      <c r="C22" s="27"/>
      <c r="D22" s="27"/>
      <c r="E22" s="27"/>
      <c r="F22" s="27"/>
      <c r="G22" s="27"/>
      <c r="H22" s="27"/>
      <c r="I22" s="27"/>
      <c r="J22" s="27"/>
      <c r="K22" s="27"/>
      <c r="L22" s="27"/>
      <c r="M22" s="27"/>
    </row>
    <row r="23" spans="1:18" ht="32.25" customHeight="1" x14ac:dyDescent="0.2">
      <c r="B23" s="51" t="s">
        <v>69</v>
      </c>
      <c r="C23" s="50"/>
      <c r="D23" s="50"/>
      <c r="E23" s="50"/>
      <c r="F23" s="50"/>
      <c r="G23" s="50"/>
      <c r="H23" s="50"/>
      <c r="I23" s="50"/>
      <c r="J23" s="50"/>
      <c r="K23" s="50"/>
      <c r="L23" s="50"/>
      <c r="M23" s="50"/>
      <c r="N23" s="50"/>
      <c r="O23" s="50"/>
      <c r="P23" s="50"/>
      <c r="Q23" s="50"/>
      <c r="R23" s="50"/>
    </row>
    <row r="24" spans="1:18" ht="34.5" customHeight="1" x14ac:dyDescent="0.2">
      <c r="B24" s="134" t="s">
        <v>64</v>
      </c>
      <c r="C24" s="134"/>
      <c r="D24" s="134"/>
      <c r="E24" s="134"/>
      <c r="F24" s="134"/>
      <c r="G24" s="134"/>
      <c r="H24" s="134"/>
      <c r="I24" s="134"/>
      <c r="J24" s="134"/>
      <c r="K24" s="134"/>
      <c r="L24" s="134"/>
      <c r="M24" s="134"/>
      <c r="N24" s="50"/>
      <c r="O24" s="50"/>
      <c r="P24" s="50"/>
      <c r="Q24" s="50"/>
      <c r="R24" s="50"/>
    </row>
    <row r="25" spans="1:18" ht="14.25" customHeight="1" x14ac:dyDescent="0.25">
      <c r="B25" s="34" t="s">
        <v>70</v>
      </c>
      <c r="C25" s="45"/>
      <c r="D25" s="45"/>
      <c r="E25" s="45"/>
      <c r="F25" s="45"/>
      <c r="G25" s="45"/>
      <c r="H25" s="45"/>
      <c r="I25" s="45"/>
      <c r="J25" s="45"/>
      <c r="K25" s="45"/>
      <c r="L25" s="45"/>
      <c r="M25" s="45"/>
      <c r="N25" s="50"/>
      <c r="O25" s="50"/>
      <c r="P25" s="50"/>
      <c r="Q25" s="50"/>
      <c r="R25" s="50"/>
    </row>
    <row r="26" spans="1:18" ht="62.25" customHeight="1" x14ac:dyDescent="0.2">
      <c r="B26" s="134" t="s">
        <v>63</v>
      </c>
      <c r="C26" s="134"/>
      <c r="D26" s="134"/>
      <c r="E26" s="134"/>
      <c r="F26" s="134"/>
      <c r="G26" s="134"/>
      <c r="H26" s="134"/>
      <c r="I26" s="134"/>
      <c r="J26" s="134"/>
      <c r="K26" s="134"/>
      <c r="L26" s="134"/>
      <c r="M26" s="134"/>
    </row>
    <row r="27" spans="1:18" ht="13.5" thickBot="1" x14ac:dyDescent="0.25">
      <c r="A27" s="28"/>
      <c r="B27" s="47"/>
      <c r="C27" s="47"/>
      <c r="D27" s="47"/>
      <c r="E27" s="47"/>
      <c r="F27" s="47"/>
      <c r="G27" s="47"/>
      <c r="H27" s="47"/>
      <c r="I27" s="47"/>
      <c r="J27" s="47"/>
      <c r="K27" s="47"/>
      <c r="L27" s="47"/>
      <c r="M27" s="47"/>
    </row>
    <row r="28" spans="1:18" ht="15.75" x14ac:dyDescent="0.25">
      <c r="A28" s="28"/>
      <c r="B28" s="52" t="s">
        <v>60</v>
      </c>
      <c r="C28" s="53"/>
      <c r="D28" s="53"/>
      <c r="E28" s="53"/>
      <c r="F28" s="53"/>
      <c r="G28" s="53"/>
      <c r="H28" s="54"/>
      <c r="I28" s="55"/>
      <c r="J28" s="30"/>
      <c r="K28" s="27"/>
      <c r="L28" s="27"/>
      <c r="M28" s="27"/>
    </row>
    <row r="29" spans="1:18" s="28" customFormat="1" ht="15.75" x14ac:dyDescent="0.25">
      <c r="B29" s="56"/>
      <c r="C29" s="57"/>
      <c r="D29" s="57"/>
      <c r="E29" s="57"/>
      <c r="F29" s="58">
        <v>2016</v>
      </c>
      <c r="G29" s="59">
        <v>2015</v>
      </c>
      <c r="H29" s="60"/>
      <c r="I29" s="61"/>
      <c r="K29" s="30"/>
      <c r="L29" s="30"/>
      <c r="M29" s="30"/>
    </row>
    <row r="30" spans="1:18" s="28" customFormat="1" x14ac:dyDescent="0.2">
      <c r="B30" s="62"/>
      <c r="C30" s="57" t="s">
        <v>9</v>
      </c>
      <c r="D30" s="57"/>
      <c r="E30" s="57"/>
      <c r="F30" s="63" t="s">
        <v>61</v>
      </c>
      <c r="G30" s="64" t="s">
        <v>67</v>
      </c>
      <c r="H30" s="65"/>
      <c r="I30" s="61"/>
      <c r="J30" s="49"/>
      <c r="K30" s="30"/>
      <c r="L30" s="30"/>
      <c r="M30" s="30"/>
    </row>
    <row r="31" spans="1:18" s="28" customFormat="1" x14ac:dyDescent="0.2">
      <c r="B31" s="62"/>
      <c r="C31" s="57" t="s">
        <v>16</v>
      </c>
      <c r="D31" s="57"/>
      <c r="E31" s="57"/>
      <c r="F31" s="57" t="s">
        <v>62</v>
      </c>
      <c r="G31" s="64" t="s">
        <v>66</v>
      </c>
      <c r="H31" s="65"/>
      <c r="I31" s="61"/>
      <c r="J31" s="49"/>
      <c r="K31" s="30"/>
      <c r="L31" s="30"/>
      <c r="M31" s="30"/>
    </row>
    <row r="32" spans="1:18" s="28" customFormat="1" x14ac:dyDescent="0.2">
      <c r="B32" s="62"/>
      <c r="C32" s="57" t="s">
        <v>17</v>
      </c>
      <c r="D32" s="57"/>
      <c r="E32" s="57"/>
      <c r="F32" s="57" t="s">
        <v>43</v>
      </c>
      <c r="G32" s="64" t="s">
        <v>68</v>
      </c>
      <c r="H32" s="65"/>
      <c r="I32" s="61"/>
      <c r="J32" s="49"/>
      <c r="K32" s="30"/>
      <c r="L32" s="30"/>
      <c r="M32" s="30"/>
    </row>
    <row r="33" spans="1:13" s="28" customFormat="1" ht="18.75" customHeight="1" x14ac:dyDescent="0.2">
      <c r="B33" s="71" t="s">
        <v>71</v>
      </c>
      <c r="C33" s="60"/>
      <c r="D33" s="60"/>
      <c r="E33" s="60"/>
      <c r="F33" s="60"/>
      <c r="G33" s="60"/>
      <c r="H33" s="65"/>
      <c r="I33" s="61"/>
      <c r="J33" s="48"/>
      <c r="K33" s="30"/>
      <c r="L33" s="30"/>
      <c r="M33" s="30"/>
    </row>
    <row r="34" spans="1:13" s="28" customFormat="1" x14ac:dyDescent="0.2">
      <c r="B34" s="66"/>
      <c r="C34" s="60"/>
      <c r="D34" s="60"/>
      <c r="E34" s="60"/>
      <c r="F34" s="60"/>
      <c r="G34" s="60"/>
      <c r="H34" s="65"/>
      <c r="I34" s="61"/>
      <c r="J34" s="48"/>
      <c r="K34" s="30"/>
      <c r="L34" s="30"/>
      <c r="M34" s="30"/>
    </row>
    <row r="35" spans="1:13" s="28" customFormat="1" x14ac:dyDescent="0.2">
      <c r="B35" s="67" t="s">
        <v>65</v>
      </c>
      <c r="C35" s="60"/>
      <c r="D35" s="60"/>
      <c r="E35" s="60"/>
      <c r="F35" s="60"/>
      <c r="G35" s="60"/>
      <c r="H35" s="60"/>
      <c r="I35" s="61"/>
      <c r="J35" s="30"/>
      <c r="K35" s="30"/>
      <c r="L35" s="30"/>
      <c r="M35" s="30"/>
    </row>
    <row r="36" spans="1:13" s="28" customFormat="1" ht="13.5" thickBot="1" x14ac:dyDescent="0.25">
      <c r="B36" s="68"/>
      <c r="C36" s="69"/>
      <c r="D36" s="69"/>
      <c r="E36" s="69"/>
      <c r="F36" s="69"/>
      <c r="G36" s="69"/>
      <c r="H36" s="69"/>
      <c r="I36" s="70"/>
      <c r="J36" s="30"/>
      <c r="K36" s="30"/>
      <c r="L36" s="30"/>
      <c r="M36" s="30"/>
    </row>
    <row r="37" spans="1:13" x14ac:dyDescent="0.2">
      <c r="A37" s="28"/>
      <c r="B37" s="30"/>
      <c r="C37" s="30"/>
      <c r="D37" s="30"/>
      <c r="E37" s="30"/>
      <c r="F37" s="30"/>
      <c r="G37" s="30"/>
      <c r="H37" s="30"/>
      <c r="I37" s="30"/>
      <c r="J37" s="30"/>
      <c r="K37" s="27"/>
      <c r="L37" s="27"/>
      <c r="M37" s="27"/>
    </row>
    <row r="38" spans="1:13" x14ac:dyDescent="0.2">
      <c r="B38" s="27"/>
      <c r="C38" s="27"/>
      <c r="D38" s="27"/>
      <c r="E38" s="27"/>
      <c r="F38" s="30"/>
      <c r="G38" s="30"/>
      <c r="H38" s="30"/>
      <c r="I38" s="30"/>
      <c r="J38" s="30"/>
      <c r="K38" s="27"/>
      <c r="L38" s="27"/>
      <c r="M38" s="27"/>
    </row>
    <row r="39" spans="1:13" x14ac:dyDescent="0.2">
      <c r="B39" s="27"/>
      <c r="C39" s="27"/>
      <c r="D39" s="27"/>
      <c r="E39" s="27"/>
      <c r="F39" s="27"/>
      <c r="G39" s="27"/>
      <c r="H39" s="27"/>
      <c r="I39" s="27"/>
      <c r="J39" s="27"/>
      <c r="K39" s="27"/>
      <c r="L39" s="27"/>
      <c r="M39" s="27"/>
    </row>
    <row r="40" spans="1:13" x14ac:dyDescent="0.2">
      <c r="B40" s="27"/>
    </row>
  </sheetData>
  <mergeCells count="2">
    <mergeCell ref="B26:M26"/>
    <mergeCell ref="B24:M2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8"/>
  <sheetViews>
    <sheetView showGridLines="0" zoomScaleNormal="100" workbookViewId="0">
      <selection activeCell="B2" sqref="B2"/>
    </sheetView>
  </sheetViews>
  <sheetFormatPr defaultColWidth="9.140625" defaultRowHeight="12.75" x14ac:dyDescent="0.2"/>
  <cols>
    <col min="1" max="1" width="3.42578125" style="26" customWidth="1"/>
    <col min="2" max="2" width="20.5703125" style="26" customWidth="1"/>
    <col min="3" max="5" width="9.140625" style="26"/>
    <col min="6" max="6" width="8.42578125" style="26" customWidth="1"/>
    <col min="7" max="7" width="9.140625" style="26"/>
    <col min="8" max="8" width="9.85546875" style="26" bestFit="1" customWidth="1"/>
    <col min="9" max="9" width="14.140625" style="26" customWidth="1"/>
    <col min="10" max="10" width="18.28515625" style="26" customWidth="1"/>
    <col min="11" max="12" width="9.140625" style="26"/>
    <col min="13" max="13" width="8.140625" style="26" customWidth="1"/>
    <col min="14" max="15" width="9.140625" style="26"/>
    <col min="16" max="16" width="6.42578125" style="26" customWidth="1"/>
    <col min="17" max="16384" width="9.140625" style="26"/>
  </cols>
  <sheetData>
    <row r="2" spans="2:18" ht="15.75" x14ac:dyDescent="0.25">
      <c r="B2" s="34" t="s">
        <v>48</v>
      </c>
    </row>
    <row r="3" spans="2:18" x14ac:dyDescent="0.2">
      <c r="B3" s="26" t="s">
        <v>2</v>
      </c>
      <c r="G3" s="39" t="s">
        <v>47</v>
      </c>
      <c r="H3" s="39" t="s">
        <v>25</v>
      </c>
      <c r="I3" s="39"/>
      <c r="P3" s="35"/>
      <c r="R3" s="35"/>
    </row>
    <row r="4" spans="2:18" x14ac:dyDescent="0.2">
      <c r="N4" s="27"/>
    </row>
    <row r="5" spans="2:18" x14ac:dyDescent="0.2">
      <c r="B5" s="37" t="s">
        <v>13</v>
      </c>
      <c r="G5" s="12">
        <f>G7-G6</f>
        <v>11755</v>
      </c>
      <c r="H5" s="12">
        <f>H7-H6</f>
        <v>10263.010881522994</v>
      </c>
      <c r="I5" s="36"/>
    </row>
    <row r="6" spans="2:18" x14ac:dyDescent="0.2">
      <c r="B6" s="35" t="s">
        <v>18</v>
      </c>
      <c r="G6" s="13">
        <f>-63-59+146-99+168</f>
        <v>93</v>
      </c>
      <c r="H6" s="13">
        <v>0</v>
      </c>
      <c r="I6" s="38"/>
    </row>
    <row r="7" spans="2:18" x14ac:dyDescent="0.2">
      <c r="B7" s="37" t="s">
        <v>15</v>
      </c>
      <c r="G7" s="20">
        <v>11848</v>
      </c>
      <c r="H7" s="20">
        <v>10263.010881522994</v>
      </c>
      <c r="I7" s="36"/>
    </row>
    <row r="8" spans="2:18" x14ac:dyDescent="0.2">
      <c r="B8" s="26" t="s">
        <v>6</v>
      </c>
      <c r="G8" s="12">
        <f>-159-177-82</f>
        <v>-418</v>
      </c>
      <c r="H8" s="12">
        <v>-100.49493441713548</v>
      </c>
      <c r="I8" s="36"/>
    </row>
    <row r="9" spans="2:18" x14ac:dyDescent="0.2">
      <c r="B9" s="37" t="s">
        <v>0</v>
      </c>
      <c r="G9" s="12">
        <f>G7+G8</f>
        <v>11430</v>
      </c>
      <c r="H9" s="12">
        <f>H7+H8</f>
        <v>10162.515947105858</v>
      </c>
      <c r="I9" s="36"/>
    </row>
    <row r="10" spans="2:18" x14ac:dyDescent="0.2">
      <c r="B10" s="26" t="s">
        <v>3</v>
      </c>
      <c r="G10" s="12">
        <v>-4785</v>
      </c>
      <c r="H10" s="12">
        <v>-3872.2459602297213</v>
      </c>
      <c r="I10" s="36"/>
      <c r="N10" s="27"/>
      <c r="P10" s="35"/>
    </row>
    <row r="11" spans="2:18" x14ac:dyDescent="0.2">
      <c r="B11" s="35" t="s">
        <v>51</v>
      </c>
      <c r="G11" s="12">
        <f>-58</f>
        <v>-58</v>
      </c>
      <c r="H11" s="12">
        <v>-16.858578033564008</v>
      </c>
      <c r="I11" s="36"/>
      <c r="N11" s="27"/>
    </row>
    <row r="12" spans="2:18" x14ac:dyDescent="0.2">
      <c r="B12" s="37" t="s">
        <v>1</v>
      </c>
      <c r="G12" s="12">
        <f>G9+G10+G11</f>
        <v>6587</v>
      </c>
      <c r="H12" s="12">
        <f>H9+H10+H11</f>
        <v>6273.4114088425722</v>
      </c>
      <c r="I12" s="36"/>
    </row>
    <row r="13" spans="2:18" x14ac:dyDescent="0.2">
      <c r="B13" s="26" t="s">
        <v>7</v>
      </c>
      <c r="G13" s="12">
        <f>G8</f>
        <v>-418</v>
      </c>
      <c r="H13" s="12">
        <f>H8</f>
        <v>-100.49493441713548</v>
      </c>
      <c r="I13" s="36"/>
    </row>
    <row r="14" spans="2:18" x14ac:dyDescent="0.2">
      <c r="B14" s="37" t="s">
        <v>4</v>
      </c>
      <c r="G14" s="12">
        <f>G11</f>
        <v>-58</v>
      </c>
      <c r="H14" s="12">
        <f>H11</f>
        <v>-16.858578033564008</v>
      </c>
      <c r="I14" s="36"/>
      <c r="N14" s="27"/>
    </row>
    <row r="15" spans="2:18" x14ac:dyDescent="0.2">
      <c r="B15" s="37" t="s">
        <v>5</v>
      </c>
      <c r="G15" s="12">
        <f>G12-G13-G14</f>
        <v>7063</v>
      </c>
      <c r="H15" s="12">
        <f>H12-H13-H14</f>
        <v>6390.764921293272</v>
      </c>
      <c r="I15" s="36"/>
    </row>
    <row r="16" spans="2:18" x14ac:dyDescent="0.2">
      <c r="B16" s="35" t="s">
        <v>19</v>
      </c>
      <c r="G16" s="12">
        <f>G6</f>
        <v>93</v>
      </c>
      <c r="H16" s="12">
        <f>H6</f>
        <v>0</v>
      </c>
      <c r="I16" s="36"/>
    </row>
    <row r="17" spans="1:13" x14ac:dyDescent="0.2">
      <c r="B17" s="37" t="s">
        <v>14</v>
      </c>
      <c r="G17" s="12">
        <f>G15-G16</f>
        <v>6970</v>
      </c>
      <c r="H17" s="12">
        <f>H15-H16</f>
        <v>6390.764921293272</v>
      </c>
      <c r="I17" s="36"/>
    </row>
    <row r="19" spans="1:13" s="35" customFormat="1" x14ac:dyDescent="0.2">
      <c r="B19" s="35" t="s">
        <v>54</v>
      </c>
    </row>
    <row r="20" spans="1:13" ht="21.75" customHeight="1" x14ac:dyDescent="0.2">
      <c r="B20" s="33" t="s">
        <v>49</v>
      </c>
    </row>
    <row r="21" spans="1:13" x14ac:dyDescent="0.2">
      <c r="B21" s="33"/>
    </row>
    <row r="22" spans="1:13" ht="15.75" x14ac:dyDescent="0.25">
      <c r="B22" s="34" t="s">
        <v>11</v>
      </c>
    </row>
    <row r="23" spans="1:13" ht="41.25" customHeight="1" x14ac:dyDescent="0.2">
      <c r="B23" s="134" t="s">
        <v>52</v>
      </c>
      <c r="C23" s="134"/>
      <c r="D23" s="134"/>
      <c r="E23" s="134"/>
      <c r="F23" s="134"/>
      <c r="G23" s="134"/>
      <c r="H23" s="134"/>
      <c r="I23" s="134"/>
      <c r="J23" s="134"/>
      <c r="K23" s="134"/>
      <c r="L23" s="134"/>
      <c r="M23" s="134"/>
    </row>
    <row r="24" spans="1:13" ht="47.25" customHeight="1" x14ac:dyDescent="0.2">
      <c r="B24" s="134" t="s">
        <v>55</v>
      </c>
      <c r="C24" s="134"/>
      <c r="D24" s="134"/>
      <c r="E24" s="134"/>
      <c r="F24" s="134"/>
      <c r="G24" s="134"/>
      <c r="H24" s="134"/>
      <c r="I24" s="134"/>
      <c r="J24" s="134"/>
      <c r="K24" s="134"/>
      <c r="L24" s="134"/>
      <c r="M24" s="134"/>
    </row>
    <row r="25" spans="1:13" x14ac:dyDescent="0.2">
      <c r="A25" s="28"/>
      <c r="B25" s="42"/>
      <c r="C25" s="42"/>
      <c r="D25" s="42"/>
      <c r="E25" s="42"/>
      <c r="F25" s="42"/>
      <c r="G25" s="42"/>
      <c r="H25" s="42"/>
      <c r="I25" s="42"/>
      <c r="J25" s="42"/>
      <c r="K25" s="42"/>
      <c r="L25" s="42"/>
      <c r="M25" s="42"/>
    </row>
    <row r="26" spans="1:13" ht="15.75" x14ac:dyDescent="0.25">
      <c r="A26" s="28"/>
      <c r="B26" s="40" t="s">
        <v>50</v>
      </c>
      <c r="C26" s="31"/>
      <c r="D26" s="31"/>
      <c r="E26" s="31"/>
      <c r="F26" s="31"/>
      <c r="G26" s="31"/>
      <c r="H26" s="31"/>
      <c r="I26" s="31"/>
      <c r="J26" s="28"/>
    </row>
    <row r="27" spans="1:13" s="28" customFormat="1" ht="15.75" x14ac:dyDescent="0.25">
      <c r="B27" s="40"/>
      <c r="C27" s="31"/>
      <c r="D27" s="31"/>
      <c r="E27" s="31"/>
      <c r="F27" s="31"/>
      <c r="G27" s="31"/>
      <c r="H27" s="31"/>
      <c r="I27" s="31"/>
      <c r="J27" s="44" t="s">
        <v>53</v>
      </c>
    </row>
    <row r="28" spans="1:13" s="28" customFormat="1" x14ac:dyDescent="0.2">
      <c r="B28" s="31"/>
      <c r="C28" s="31" t="s">
        <v>9</v>
      </c>
      <c r="D28" s="31"/>
      <c r="E28" s="31"/>
      <c r="F28" s="41" t="s">
        <v>10</v>
      </c>
      <c r="G28" s="31"/>
      <c r="H28" s="29" t="s">
        <v>46</v>
      </c>
      <c r="I28" s="31"/>
      <c r="J28" s="43">
        <v>5.7000000000000002E-2</v>
      </c>
    </row>
    <row r="29" spans="1:13" s="28" customFormat="1" x14ac:dyDescent="0.2">
      <c r="B29" s="31"/>
      <c r="C29" s="31" t="s">
        <v>16</v>
      </c>
      <c r="D29" s="31"/>
      <c r="E29" s="31"/>
      <c r="F29" s="31" t="s">
        <v>45</v>
      </c>
      <c r="G29" s="31"/>
      <c r="H29" s="29" t="s">
        <v>44</v>
      </c>
      <c r="I29" s="31"/>
      <c r="J29" s="43">
        <v>0.35199999999999998</v>
      </c>
    </row>
    <row r="30" spans="1:13" s="28" customFormat="1" x14ac:dyDescent="0.2">
      <c r="B30" s="31"/>
      <c r="C30" s="31" t="s">
        <v>17</v>
      </c>
      <c r="D30" s="31"/>
      <c r="E30" s="31"/>
      <c r="F30" s="31" t="s">
        <v>43</v>
      </c>
      <c r="G30" s="31"/>
      <c r="H30" s="29" t="s">
        <v>24</v>
      </c>
      <c r="I30" s="31"/>
      <c r="J30" s="43">
        <v>0.18</v>
      </c>
    </row>
    <row r="31" spans="1:13" s="28" customFormat="1" x14ac:dyDescent="0.2">
      <c r="B31" s="31"/>
      <c r="C31" s="31"/>
      <c r="D31" s="31"/>
      <c r="E31" s="31"/>
      <c r="F31" s="31"/>
      <c r="G31" s="31"/>
      <c r="H31" s="29"/>
      <c r="I31" s="31"/>
      <c r="J31" s="29"/>
    </row>
    <row r="32" spans="1:13" s="28" customFormat="1" x14ac:dyDescent="0.2">
      <c r="B32" s="31" t="s">
        <v>56</v>
      </c>
      <c r="C32" s="31"/>
      <c r="D32" s="31"/>
      <c r="E32" s="31"/>
      <c r="F32" s="31"/>
      <c r="G32" s="31"/>
      <c r="H32" s="29"/>
      <c r="I32" s="31"/>
      <c r="J32" s="29"/>
    </row>
    <row r="33" spans="1:10" s="28" customFormat="1" x14ac:dyDescent="0.2">
      <c r="B33" s="32"/>
      <c r="C33" s="31"/>
      <c r="D33" s="31"/>
      <c r="E33" s="31"/>
      <c r="F33" s="31"/>
      <c r="G33" s="31"/>
      <c r="H33" s="31"/>
      <c r="I33" s="31"/>
    </row>
    <row r="34" spans="1:10" s="28" customFormat="1" x14ac:dyDescent="0.2">
      <c r="B34" s="32" t="s">
        <v>21</v>
      </c>
    </row>
    <row r="35" spans="1:10" x14ac:dyDescent="0.2">
      <c r="A35" s="28"/>
      <c r="B35" s="30"/>
      <c r="C35" s="28"/>
      <c r="D35" s="28"/>
      <c r="E35" s="28"/>
      <c r="F35" s="28"/>
      <c r="G35" s="28"/>
      <c r="H35" s="28"/>
      <c r="I35" s="28"/>
      <c r="J35" s="28"/>
    </row>
    <row r="36" spans="1:10" x14ac:dyDescent="0.2">
      <c r="B36" s="27"/>
      <c r="F36" s="28"/>
      <c r="G36" s="28"/>
      <c r="H36" s="28"/>
      <c r="I36" s="28"/>
      <c r="J36" s="28"/>
    </row>
    <row r="37" spans="1:10" x14ac:dyDescent="0.2">
      <c r="B37" s="27"/>
    </row>
    <row r="38" spans="1:10" x14ac:dyDescent="0.2">
      <c r="B38" s="27"/>
    </row>
  </sheetData>
  <mergeCells count="2">
    <mergeCell ref="B23:M23"/>
    <mergeCell ref="B24:M2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9"/>
  <sheetViews>
    <sheetView showGridLines="0" zoomScaleNormal="100" workbookViewId="0">
      <selection activeCell="B2" sqref="B2"/>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3" t="s">
        <v>36</v>
      </c>
      <c r="G2" s="10"/>
      <c r="H2" s="17"/>
    </row>
    <row r="3" spans="2:18" x14ac:dyDescent="0.2">
      <c r="B3" t="s">
        <v>2</v>
      </c>
      <c r="G3" s="24" t="s">
        <v>42</v>
      </c>
      <c r="H3" s="1" t="s">
        <v>23</v>
      </c>
      <c r="I3" s="1"/>
      <c r="P3" s="6"/>
      <c r="R3" s="6"/>
    </row>
    <row r="4" spans="2:18" x14ac:dyDescent="0.2">
      <c r="G4" s="10"/>
      <c r="N4" s="11"/>
    </row>
    <row r="5" spans="2:18" x14ac:dyDescent="0.2">
      <c r="B5" s="2" t="s">
        <v>13</v>
      </c>
      <c r="G5" s="13">
        <f>G7-G6</f>
        <v>10478</v>
      </c>
      <c r="H5" s="12">
        <f>H7-H6</f>
        <v>9525</v>
      </c>
      <c r="I5" s="4"/>
    </row>
    <row r="6" spans="2:18" x14ac:dyDescent="0.2">
      <c r="B6" s="17" t="s">
        <v>18</v>
      </c>
      <c r="G6" s="13">
        <f>93</f>
        <v>93</v>
      </c>
      <c r="H6" s="13">
        <v>-27</v>
      </c>
      <c r="I6" s="5"/>
    </row>
    <row r="7" spans="2:18" x14ac:dyDescent="0.2">
      <c r="B7" s="2" t="s">
        <v>15</v>
      </c>
      <c r="G7" s="25">
        <v>10571</v>
      </c>
      <c r="H7" s="12">
        <v>9498</v>
      </c>
      <c r="I7" s="4"/>
    </row>
    <row r="8" spans="2:18" x14ac:dyDescent="0.2">
      <c r="B8" t="s">
        <v>6</v>
      </c>
      <c r="G8" s="13">
        <f>-147</f>
        <v>-147</v>
      </c>
      <c r="H8" s="12">
        <v>-182</v>
      </c>
      <c r="I8" s="4"/>
    </row>
    <row r="9" spans="2:18" x14ac:dyDescent="0.2">
      <c r="B9" s="2" t="s">
        <v>0</v>
      </c>
      <c r="G9" s="13">
        <f>G7+G8</f>
        <v>10424</v>
      </c>
      <c r="H9" s="12">
        <f>H7+H8</f>
        <v>9316</v>
      </c>
      <c r="I9" s="4"/>
    </row>
    <row r="10" spans="2:18" x14ac:dyDescent="0.2">
      <c r="B10" t="s">
        <v>3</v>
      </c>
      <c r="G10" s="13">
        <v>-4158</v>
      </c>
      <c r="H10" s="12">
        <v>-3551</v>
      </c>
      <c r="I10" s="4"/>
      <c r="N10" s="11"/>
      <c r="P10" s="6"/>
    </row>
    <row r="11" spans="2:18" x14ac:dyDescent="0.2">
      <c r="B11" s="17" t="s">
        <v>20</v>
      </c>
      <c r="G11" s="13">
        <v>-7</v>
      </c>
      <c r="H11" s="12"/>
      <c r="I11" s="4"/>
      <c r="N11" s="11"/>
    </row>
    <row r="12" spans="2:18" x14ac:dyDescent="0.2">
      <c r="B12" s="2" t="s">
        <v>1</v>
      </c>
      <c r="G12" s="13">
        <f>G9+G10+G11</f>
        <v>6259</v>
      </c>
      <c r="H12" s="12">
        <f>H9+H10+H11</f>
        <v>5765</v>
      </c>
      <c r="I12" s="4"/>
    </row>
    <row r="13" spans="2:18" x14ac:dyDescent="0.2">
      <c r="B13" t="s">
        <v>7</v>
      </c>
      <c r="G13" s="13">
        <f>G8</f>
        <v>-147</v>
      </c>
      <c r="H13" s="12">
        <f>H8</f>
        <v>-182</v>
      </c>
      <c r="I13" s="4"/>
    </row>
    <row r="14" spans="2:18" x14ac:dyDescent="0.2">
      <c r="B14" s="2" t="s">
        <v>4</v>
      </c>
      <c r="G14" s="13">
        <f>G11</f>
        <v>-7</v>
      </c>
      <c r="H14" s="12">
        <f>H11</f>
        <v>0</v>
      </c>
      <c r="I14" s="4"/>
      <c r="N14" s="11"/>
    </row>
    <row r="15" spans="2:18" x14ac:dyDescent="0.2">
      <c r="B15" s="2" t="s">
        <v>5</v>
      </c>
      <c r="G15" s="13">
        <f>G12-G13-G14</f>
        <v>6413</v>
      </c>
      <c r="H15" s="12">
        <f>H12-H13-H14</f>
        <v>5947</v>
      </c>
      <c r="I15" s="4"/>
    </row>
    <row r="16" spans="2:18" x14ac:dyDescent="0.2">
      <c r="B16" s="17" t="s">
        <v>19</v>
      </c>
      <c r="G16" s="13">
        <f>G6</f>
        <v>93</v>
      </c>
      <c r="H16" s="12">
        <f>H6</f>
        <v>-27</v>
      </c>
      <c r="I16" s="4"/>
    </row>
    <row r="17" spans="1:16" x14ac:dyDescent="0.2">
      <c r="B17" s="2" t="s">
        <v>14</v>
      </c>
      <c r="G17" s="13">
        <f>G15-G16</f>
        <v>6320</v>
      </c>
      <c r="H17" s="12">
        <f>H15-H16</f>
        <v>5974</v>
      </c>
      <c r="I17" s="4"/>
    </row>
    <row r="19" spans="1:16" s="6" customFormat="1" x14ac:dyDescent="0.2">
      <c r="B19" s="17" t="s">
        <v>28</v>
      </c>
      <c r="C19" s="17"/>
      <c r="D19" s="17"/>
      <c r="E19" s="17"/>
      <c r="F19" s="17"/>
      <c r="G19" s="17"/>
      <c r="H19" s="17"/>
      <c r="I19" s="17"/>
      <c r="J19" s="17"/>
      <c r="K19" s="11"/>
      <c r="L19" s="11"/>
      <c r="M19" s="11"/>
      <c r="N19" s="11"/>
      <c r="O19" s="11"/>
      <c r="P19" s="11"/>
    </row>
    <row r="20" spans="1:16" x14ac:dyDescent="0.2">
      <c r="B20" s="17" t="s">
        <v>12</v>
      </c>
      <c r="C20" s="17"/>
      <c r="D20" s="17"/>
      <c r="E20" s="17"/>
      <c r="F20" s="17"/>
      <c r="G20" s="17"/>
      <c r="H20" s="17"/>
      <c r="I20" s="17"/>
      <c r="J20" s="17"/>
      <c r="K20" s="11"/>
      <c r="L20" s="11"/>
      <c r="M20" s="11"/>
      <c r="N20" s="11"/>
      <c r="O20" s="11"/>
      <c r="P20" s="11"/>
    </row>
    <row r="21" spans="1:16" x14ac:dyDescent="0.2">
      <c r="B21" s="14"/>
      <c r="C21" s="17"/>
      <c r="D21" s="17"/>
      <c r="E21" s="17"/>
      <c r="F21" s="17"/>
      <c r="G21" s="17"/>
      <c r="H21" s="17"/>
      <c r="I21" s="17"/>
      <c r="J21" s="17"/>
      <c r="K21" s="11"/>
      <c r="L21" s="11"/>
      <c r="M21" s="11"/>
      <c r="N21" s="11"/>
      <c r="O21" s="11"/>
      <c r="P21" s="11"/>
    </row>
    <row r="22" spans="1:16" ht="15.75" x14ac:dyDescent="0.25">
      <c r="B22" s="3" t="s">
        <v>11</v>
      </c>
      <c r="C22" s="17"/>
      <c r="D22" s="17"/>
      <c r="E22" s="11"/>
      <c r="F22" s="11"/>
      <c r="G22" s="11"/>
      <c r="H22" s="11"/>
      <c r="I22" s="11"/>
      <c r="J22" s="11"/>
      <c r="K22" s="11"/>
      <c r="L22" s="11"/>
      <c r="M22" s="11"/>
      <c r="N22" s="11"/>
      <c r="O22" s="11"/>
      <c r="P22" s="11"/>
    </row>
    <row r="23" spans="1:16" ht="15.75" x14ac:dyDescent="0.25">
      <c r="B23" s="22"/>
      <c r="C23" s="11"/>
      <c r="D23" s="11"/>
      <c r="E23" s="11"/>
      <c r="F23" s="11"/>
      <c r="G23" s="11"/>
      <c r="H23" s="11"/>
      <c r="I23" s="11"/>
      <c r="J23" s="11"/>
      <c r="K23" s="11"/>
      <c r="L23" s="11"/>
      <c r="M23" s="11"/>
      <c r="N23" s="11"/>
      <c r="O23" s="11"/>
      <c r="P23" s="11"/>
    </row>
    <row r="24" spans="1:16" s="18" customFormat="1" x14ac:dyDescent="0.2">
      <c r="B24" s="21" t="s">
        <v>40</v>
      </c>
    </row>
    <row r="25" spans="1:16" x14ac:dyDescent="0.2">
      <c r="A25" s="10"/>
      <c r="B25" s="15"/>
      <c r="C25" s="10"/>
      <c r="D25" s="10"/>
      <c r="E25" s="10"/>
      <c r="F25" s="10"/>
      <c r="G25" s="10"/>
      <c r="H25" s="10"/>
      <c r="I25" s="10"/>
      <c r="J25" s="10"/>
    </row>
    <row r="26" spans="1:16" s="10" customFormat="1" ht="15.75" x14ac:dyDescent="0.25">
      <c r="B26" s="9" t="s">
        <v>27</v>
      </c>
      <c r="D26" s="16"/>
      <c r="E26" s="7"/>
    </row>
    <row r="27" spans="1:16" s="10" customFormat="1" ht="15.75" x14ac:dyDescent="0.25">
      <c r="B27" s="9"/>
      <c r="D27" s="16"/>
    </row>
    <row r="28" spans="1:16" s="10" customFormat="1" x14ac:dyDescent="0.2">
      <c r="C28" s="18" t="s">
        <v>9</v>
      </c>
      <c r="D28" s="18"/>
      <c r="E28" s="18"/>
      <c r="F28" s="19" t="s">
        <v>37</v>
      </c>
      <c r="G28" s="18"/>
      <c r="H28" s="8"/>
      <c r="I28" s="16"/>
      <c r="J28" s="23"/>
    </row>
    <row r="29" spans="1:16" s="10" customFormat="1" x14ac:dyDescent="0.2">
      <c r="C29" s="18" t="s">
        <v>16</v>
      </c>
      <c r="D29" s="18"/>
      <c r="E29" s="18"/>
      <c r="F29" s="18" t="s">
        <v>38</v>
      </c>
      <c r="G29" s="18"/>
      <c r="H29" s="8"/>
      <c r="I29" s="16"/>
      <c r="J29" s="23"/>
    </row>
    <row r="30" spans="1:16" s="18" customFormat="1" x14ac:dyDescent="0.2">
      <c r="C30" s="18" t="s">
        <v>17</v>
      </c>
      <c r="F30" s="18" t="s">
        <v>39</v>
      </c>
      <c r="H30" s="8"/>
      <c r="J30" s="8"/>
    </row>
    <row r="31" spans="1:16" s="10" customFormat="1" x14ac:dyDescent="0.2">
      <c r="B31" s="15"/>
    </row>
    <row r="32" spans="1:16" s="10" customFormat="1" x14ac:dyDescent="0.2">
      <c r="B32" s="15" t="s">
        <v>21</v>
      </c>
    </row>
    <row r="33" spans="2:7" s="10" customFormat="1" x14ac:dyDescent="0.2"/>
    <row r="34" spans="2:7" s="10" customFormat="1" x14ac:dyDescent="0.2">
      <c r="B34" s="18" t="s">
        <v>41</v>
      </c>
      <c r="G34" s="8"/>
    </row>
    <row r="35" spans="2:7" s="10" customFormat="1" x14ac:dyDescent="0.2"/>
    <row r="36" spans="2:7" ht="15.75" x14ac:dyDescent="0.25">
      <c r="B36" s="9"/>
    </row>
    <row r="38" spans="2:7" x14ac:dyDescent="0.2">
      <c r="B38" s="17"/>
    </row>
    <row r="39" spans="2:7" x14ac:dyDescent="0.2">
      <c r="B39" s="17"/>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39"/>
  <sheetViews>
    <sheetView showGridLines="0" zoomScale="110" zoomScaleNormal="110" workbookViewId="0">
      <selection activeCell="A19" sqref="A19"/>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3" t="s">
        <v>29</v>
      </c>
    </row>
    <row r="3" spans="2:18" x14ac:dyDescent="0.2">
      <c r="B3" t="s">
        <v>2</v>
      </c>
      <c r="G3" s="1" t="s">
        <v>30</v>
      </c>
      <c r="H3" s="1" t="s">
        <v>22</v>
      </c>
      <c r="I3" s="1"/>
      <c r="P3" s="6"/>
      <c r="R3" s="6"/>
    </row>
    <row r="4" spans="2:18" x14ac:dyDescent="0.2">
      <c r="N4" s="11"/>
    </row>
    <row r="5" spans="2:18" x14ac:dyDescent="0.2">
      <c r="B5" s="2" t="s">
        <v>13</v>
      </c>
      <c r="G5" s="12">
        <f>G7-G6</f>
        <v>10432</v>
      </c>
      <c r="H5" s="12">
        <f>H7-H6</f>
        <v>9074</v>
      </c>
      <c r="I5" s="4"/>
    </row>
    <row r="6" spans="2:18" x14ac:dyDescent="0.2">
      <c r="B6" s="17" t="s">
        <v>18</v>
      </c>
      <c r="G6" s="12">
        <f>130+25</f>
        <v>155</v>
      </c>
      <c r="H6" s="13"/>
      <c r="I6" s="5"/>
    </row>
    <row r="7" spans="2:18" x14ac:dyDescent="0.2">
      <c r="B7" s="2" t="s">
        <v>15</v>
      </c>
      <c r="G7" s="20">
        <v>10587</v>
      </c>
      <c r="H7" s="12">
        <v>9074</v>
      </c>
      <c r="I7" s="4"/>
    </row>
    <row r="8" spans="2:18" x14ac:dyDescent="0.2">
      <c r="B8" t="s">
        <v>6</v>
      </c>
      <c r="G8" s="12">
        <v>-33</v>
      </c>
      <c r="H8" s="12">
        <v>2602</v>
      </c>
      <c r="I8" s="4"/>
    </row>
    <row r="9" spans="2:18" x14ac:dyDescent="0.2">
      <c r="B9" s="2" t="s">
        <v>0</v>
      </c>
      <c r="G9" s="12">
        <f>G7+G8</f>
        <v>10554</v>
      </c>
      <c r="H9" s="12">
        <f>H7+H8</f>
        <v>11676</v>
      </c>
      <c r="I9" s="4"/>
    </row>
    <row r="10" spans="2:18" x14ac:dyDescent="0.2">
      <c r="B10" t="s">
        <v>3</v>
      </c>
      <c r="G10" s="12">
        <v>-3979</v>
      </c>
      <c r="H10" s="12">
        <v>-3504</v>
      </c>
      <c r="I10" s="4"/>
      <c r="N10" s="11"/>
      <c r="P10" s="6"/>
    </row>
    <row r="11" spans="2:18" x14ac:dyDescent="0.2">
      <c r="B11" s="17" t="s">
        <v>20</v>
      </c>
      <c r="G11" s="12">
        <v>-13</v>
      </c>
      <c r="H11" s="12">
        <v>-9</v>
      </c>
      <c r="I11" s="4"/>
      <c r="N11" s="11"/>
    </row>
    <row r="12" spans="2:18" x14ac:dyDescent="0.2">
      <c r="B12" s="2" t="s">
        <v>1</v>
      </c>
      <c r="G12" s="12">
        <f>G9+G10+G11</f>
        <v>6562</v>
      </c>
      <c r="H12" s="12">
        <f>H9+H10+H11</f>
        <v>8163</v>
      </c>
      <c r="I12" s="4"/>
    </row>
    <row r="13" spans="2:18" x14ac:dyDescent="0.2">
      <c r="B13" t="s">
        <v>7</v>
      </c>
      <c r="G13" s="12">
        <f>G8</f>
        <v>-33</v>
      </c>
      <c r="H13" s="12">
        <f>H8</f>
        <v>2602</v>
      </c>
      <c r="I13" s="4"/>
    </row>
    <row r="14" spans="2:18" x14ac:dyDescent="0.2">
      <c r="B14" s="2" t="s">
        <v>4</v>
      </c>
      <c r="G14" s="12">
        <f>G11</f>
        <v>-13</v>
      </c>
      <c r="H14" s="12">
        <f>H11</f>
        <v>-9</v>
      </c>
      <c r="I14" s="4"/>
      <c r="N14" s="11"/>
    </row>
    <row r="15" spans="2:18" x14ac:dyDescent="0.2">
      <c r="B15" s="2" t="s">
        <v>5</v>
      </c>
      <c r="G15" s="12">
        <f>G12-G13-G14</f>
        <v>6608</v>
      </c>
      <c r="H15" s="12">
        <f>H12-H13-H14</f>
        <v>5570</v>
      </c>
      <c r="I15" s="4"/>
    </row>
    <row r="16" spans="2:18" x14ac:dyDescent="0.2">
      <c r="B16" s="17" t="s">
        <v>19</v>
      </c>
      <c r="G16" s="12">
        <f>G6</f>
        <v>155</v>
      </c>
      <c r="H16" s="12">
        <f>H6</f>
        <v>0</v>
      </c>
      <c r="I16" s="4"/>
    </row>
    <row r="17" spans="1:16" x14ac:dyDescent="0.2">
      <c r="B17" s="2" t="s">
        <v>14</v>
      </c>
      <c r="G17" s="12">
        <f>G15-G16</f>
        <v>6453</v>
      </c>
      <c r="H17" s="12">
        <f>H15-H16</f>
        <v>5570</v>
      </c>
      <c r="I17" s="4"/>
    </row>
    <row r="19" spans="1:16" s="6" customFormat="1" x14ac:dyDescent="0.2">
      <c r="B19" s="17" t="s">
        <v>28</v>
      </c>
      <c r="C19" s="17"/>
      <c r="D19" s="17"/>
      <c r="E19" s="17"/>
      <c r="F19" s="17"/>
      <c r="G19" s="17"/>
      <c r="H19" s="17"/>
      <c r="I19" s="17"/>
      <c r="J19" s="17"/>
      <c r="K19" s="11"/>
      <c r="L19" s="11"/>
      <c r="M19" s="11"/>
      <c r="N19" s="11"/>
      <c r="O19" s="11"/>
      <c r="P19" s="11"/>
    </row>
    <row r="20" spans="1:16" x14ac:dyDescent="0.2">
      <c r="B20" s="17" t="s">
        <v>12</v>
      </c>
      <c r="C20" s="17"/>
      <c r="D20" s="17"/>
      <c r="E20" s="17"/>
      <c r="F20" s="17"/>
      <c r="G20" s="17"/>
      <c r="H20" s="17"/>
      <c r="I20" s="17"/>
      <c r="J20" s="17"/>
      <c r="K20" s="11"/>
      <c r="L20" s="11"/>
      <c r="M20" s="11"/>
      <c r="N20" s="11"/>
      <c r="O20" s="11"/>
      <c r="P20" s="11"/>
    </row>
    <row r="21" spans="1:16" x14ac:dyDescent="0.2">
      <c r="B21" s="14"/>
      <c r="C21" s="17"/>
      <c r="D21" s="17"/>
      <c r="E21" s="17"/>
      <c r="F21" s="17"/>
      <c r="G21" s="17"/>
      <c r="H21" s="17"/>
      <c r="I21" s="17"/>
      <c r="J21" s="17"/>
      <c r="K21" s="11"/>
      <c r="L21" s="11"/>
      <c r="M21" s="11"/>
      <c r="N21" s="11"/>
      <c r="O21" s="11"/>
      <c r="P21" s="11"/>
    </row>
    <row r="22" spans="1:16" ht="15.75" x14ac:dyDescent="0.25">
      <c r="B22" s="3" t="s">
        <v>11</v>
      </c>
      <c r="C22" s="17"/>
      <c r="D22" s="17"/>
      <c r="E22" s="11"/>
      <c r="F22" s="11"/>
      <c r="G22" s="11"/>
      <c r="H22" s="11"/>
      <c r="I22" s="11"/>
      <c r="J22" s="11"/>
      <c r="K22" s="11"/>
      <c r="L22" s="11"/>
      <c r="M22" s="11"/>
      <c r="N22" s="11"/>
      <c r="O22" s="11"/>
      <c r="P22" s="11"/>
    </row>
    <row r="23" spans="1:16" ht="15.75" x14ac:dyDescent="0.25">
      <c r="B23" s="22"/>
      <c r="C23" s="11"/>
      <c r="D23" s="11"/>
      <c r="E23" s="11"/>
      <c r="F23" s="11"/>
      <c r="G23" s="11"/>
      <c r="H23" s="11"/>
      <c r="I23" s="11"/>
      <c r="J23" s="11"/>
      <c r="K23" s="11"/>
      <c r="L23" s="11"/>
      <c r="M23" s="11"/>
      <c r="N23" s="11"/>
      <c r="O23" s="11"/>
      <c r="P23" s="11"/>
    </row>
    <row r="24" spans="1:16" s="17" customFormat="1" x14ac:dyDescent="0.2">
      <c r="B24" s="21" t="s">
        <v>31</v>
      </c>
    </row>
    <row r="25" spans="1:16" x14ac:dyDescent="0.2">
      <c r="A25" s="10"/>
      <c r="B25" s="15"/>
      <c r="C25" s="10"/>
      <c r="D25" s="10"/>
      <c r="E25" s="10"/>
      <c r="F25" s="10"/>
      <c r="G25" s="10"/>
      <c r="H25" s="10"/>
      <c r="I25" s="10"/>
      <c r="J25" s="10"/>
    </row>
    <row r="26" spans="1:16" ht="15.75" x14ac:dyDescent="0.25">
      <c r="A26" s="10"/>
      <c r="B26" s="9" t="s">
        <v>27</v>
      </c>
      <c r="C26" s="10"/>
      <c r="D26" s="16"/>
      <c r="E26" s="7"/>
      <c r="F26" s="10"/>
      <c r="G26" s="10"/>
      <c r="H26" s="10"/>
      <c r="I26" s="10"/>
      <c r="J26" s="10"/>
    </row>
    <row r="27" spans="1:16" s="10" customFormat="1" ht="15.75" x14ac:dyDescent="0.25">
      <c r="B27" s="9"/>
      <c r="D27" s="16"/>
    </row>
    <row r="28" spans="1:16" s="10" customFormat="1" x14ac:dyDescent="0.2">
      <c r="C28" s="18" t="s">
        <v>9</v>
      </c>
      <c r="D28" s="18"/>
      <c r="E28" s="18"/>
      <c r="F28" s="19" t="s">
        <v>32</v>
      </c>
      <c r="G28" s="18"/>
      <c r="H28" s="8"/>
      <c r="I28" s="16"/>
      <c r="J28" s="23"/>
    </row>
    <row r="29" spans="1:16" s="10" customFormat="1" x14ac:dyDescent="0.2">
      <c r="C29" s="18" t="s">
        <v>16</v>
      </c>
      <c r="D29" s="18"/>
      <c r="E29" s="18"/>
      <c r="F29" s="18" t="s">
        <v>33</v>
      </c>
      <c r="G29" s="18"/>
      <c r="H29" s="8"/>
      <c r="I29" s="16"/>
      <c r="J29" s="23"/>
    </row>
    <row r="30" spans="1:16" s="18" customFormat="1" x14ac:dyDescent="0.2">
      <c r="C30" s="18" t="s">
        <v>17</v>
      </c>
      <c r="F30" s="18" t="s">
        <v>34</v>
      </c>
      <c r="H30" s="8"/>
      <c r="J30" s="8"/>
    </row>
    <row r="31" spans="1:16" s="10" customFormat="1" x14ac:dyDescent="0.2">
      <c r="B31" s="15"/>
    </row>
    <row r="32" spans="1:16" s="10" customFormat="1" x14ac:dyDescent="0.2">
      <c r="B32" s="15" t="s">
        <v>21</v>
      </c>
    </row>
    <row r="33" spans="1:10" x14ac:dyDescent="0.2">
      <c r="A33" s="10"/>
      <c r="B33" s="10"/>
      <c r="C33" s="10"/>
      <c r="D33" s="10"/>
      <c r="E33" s="10"/>
      <c r="F33" s="10"/>
      <c r="G33" s="10"/>
      <c r="H33" s="10"/>
      <c r="I33" s="10"/>
      <c r="J33" s="10"/>
    </row>
    <row r="34" spans="1:10" x14ac:dyDescent="0.2">
      <c r="A34" s="10"/>
      <c r="B34" s="18" t="s">
        <v>35</v>
      </c>
      <c r="C34" s="10"/>
      <c r="D34" s="10"/>
      <c r="E34" s="10"/>
      <c r="F34" s="10"/>
      <c r="G34" s="8"/>
      <c r="H34" s="10"/>
      <c r="I34" s="10"/>
      <c r="J34" s="10"/>
    </row>
    <row r="35" spans="1:10" x14ac:dyDescent="0.2">
      <c r="F35" s="10"/>
      <c r="G35" s="10"/>
      <c r="H35" s="10"/>
      <c r="I35" s="10"/>
      <c r="J35" s="10"/>
    </row>
    <row r="36" spans="1:10" ht="15.75" x14ac:dyDescent="0.25">
      <c r="B36" s="9"/>
    </row>
    <row r="38" spans="1:10" x14ac:dyDescent="0.2">
      <c r="B38" s="17"/>
    </row>
    <row r="39" spans="1:10" x14ac:dyDescent="0.2">
      <c r="B39" s="17"/>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Q34"/>
  <sheetViews>
    <sheetView showGridLines="0" zoomScale="110" zoomScaleNormal="110" workbookViewId="0">
      <selection activeCell="B2" sqref="B2"/>
    </sheetView>
  </sheetViews>
  <sheetFormatPr defaultColWidth="9.140625" defaultRowHeight="12.75" x14ac:dyDescent="0.2"/>
  <cols>
    <col min="1" max="1" width="3.42578125" style="26" customWidth="1"/>
    <col min="2" max="2" width="20.5703125" style="26" customWidth="1"/>
    <col min="3" max="3" width="9.140625" style="26"/>
    <col min="4" max="4" width="11.7109375" style="26" customWidth="1"/>
    <col min="5" max="5" width="14.7109375" style="26" customWidth="1"/>
    <col min="6" max="6" width="19.140625" style="26" customWidth="1"/>
    <col min="7" max="7" width="19.5703125" style="26" customWidth="1"/>
    <col min="8" max="8" width="14.140625" style="26" customWidth="1"/>
    <col min="9" max="9" width="18.28515625" style="26" customWidth="1"/>
    <col min="10" max="11" width="9.140625" style="26"/>
    <col min="12" max="12" width="27.85546875" style="26" customWidth="1"/>
    <col min="13" max="14" width="9.140625" style="26"/>
    <col min="15" max="15" width="6.42578125" style="26" customWidth="1"/>
    <col min="16" max="16384" width="9.140625" style="26"/>
  </cols>
  <sheetData>
    <row r="2" spans="2:17" ht="15.75" x14ac:dyDescent="0.25">
      <c r="B2" s="34" t="s">
        <v>150</v>
      </c>
    </row>
    <row r="3" spans="2:17" x14ac:dyDescent="0.2">
      <c r="B3" s="26" t="s">
        <v>2</v>
      </c>
      <c r="E3" s="39" t="s">
        <v>152</v>
      </c>
      <c r="F3" s="39" t="s">
        <v>104</v>
      </c>
      <c r="H3" s="39"/>
      <c r="O3" s="35"/>
      <c r="Q3" s="35"/>
    </row>
    <row r="4" spans="2:17" x14ac:dyDescent="0.2">
      <c r="M4" s="27"/>
    </row>
    <row r="5" spans="2:17" x14ac:dyDescent="0.2">
      <c r="B5" s="37" t="s">
        <v>13</v>
      </c>
      <c r="E5" s="12">
        <f>E7-E6</f>
        <v>11835</v>
      </c>
      <c r="F5" s="12">
        <f>F7-F6</f>
        <v>11074</v>
      </c>
      <c r="H5" s="36"/>
      <c r="M5" s="27"/>
    </row>
    <row r="6" spans="2:17" x14ac:dyDescent="0.2">
      <c r="B6" s="35" t="s">
        <v>18</v>
      </c>
      <c r="E6" s="13">
        <v>0</v>
      </c>
      <c r="F6" s="13">
        <f>-203-48-30</f>
        <v>-281</v>
      </c>
      <c r="H6" s="38"/>
      <c r="M6" s="27"/>
    </row>
    <row r="7" spans="2:17" x14ac:dyDescent="0.2">
      <c r="B7" s="37" t="s">
        <v>15</v>
      </c>
      <c r="E7" s="20">
        <v>11835</v>
      </c>
      <c r="F7" s="20">
        <v>10793</v>
      </c>
      <c r="H7" s="36"/>
    </row>
    <row r="8" spans="2:17" x14ac:dyDescent="0.2">
      <c r="B8" s="26" t="s">
        <v>6</v>
      </c>
      <c r="E8" s="12">
        <v>-394</v>
      </c>
      <c r="F8" s="12">
        <v>-326</v>
      </c>
      <c r="H8" s="36"/>
    </row>
    <row r="9" spans="2:17" x14ac:dyDescent="0.2">
      <c r="B9" s="37" t="s">
        <v>0</v>
      </c>
      <c r="E9" s="12">
        <f>E7+E8</f>
        <v>11441</v>
      </c>
      <c r="F9" s="12">
        <f>F7+F8</f>
        <v>10467</v>
      </c>
      <c r="H9" s="36"/>
    </row>
    <row r="10" spans="2:17" x14ac:dyDescent="0.2">
      <c r="B10" s="26" t="s">
        <v>3</v>
      </c>
      <c r="E10" s="12">
        <v>-5589</v>
      </c>
      <c r="F10" s="12">
        <v>-5094</v>
      </c>
      <c r="H10" s="36"/>
      <c r="M10" s="27"/>
      <c r="O10" s="35"/>
    </row>
    <row r="11" spans="2:17" x14ac:dyDescent="0.2">
      <c r="B11" s="35" t="s">
        <v>51</v>
      </c>
      <c r="E11" s="13">
        <v>-468</v>
      </c>
      <c r="F11" s="13">
        <f>-1034-155</f>
        <v>-1189</v>
      </c>
      <c r="H11" s="36"/>
      <c r="M11" s="27"/>
    </row>
    <row r="12" spans="2:17" x14ac:dyDescent="0.2">
      <c r="B12" s="37" t="s">
        <v>115</v>
      </c>
      <c r="E12" s="12">
        <f>E9+E10+E11</f>
        <v>5384</v>
      </c>
      <c r="F12" s="12">
        <f>F9+F10+F11</f>
        <v>4184</v>
      </c>
      <c r="H12" s="36"/>
    </row>
    <row r="13" spans="2:17" x14ac:dyDescent="0.2">
      <c r="B13" s="26" t="s">
        <v>7</v>
      </c>
      <c r="E13" s="12">
        <f>E8</f>
        <v>-394</v>
      </c>
      <c r="F13" s="12">
        <f>F8</f>
        <v>-326</v>
      </c>
      <c r="H13" s="36"/>
    </row>
    <row r="14" spans="2:17" x14ac:dyDescent="0.2">
      <c r="B14" s="37" t="s">
        <v>4</v>
      </c>
      <c r="E14" s="12">
        <f>E11</f>
        <v>-468</v>
      </c>
      <c r="F14" s="12">
        <f>F11</f>
        <v>-1189</v>
      </c>
      <c r="H14" s="36"/>
      <c r="M14" s="27"/>
    </row>
    <row r="15" spans="2:17" x14ac:dyDescent="0.2">
      <c r="B15" s="37" t="s">
        <v>101</v>
      </c>
      <c r="E15" s="12">
        <f>E12-E13-E14</f>
        <v>6246</v>
      </c>
      <c r="F15" s="12">
        <f>F12-F13-F14</f>
        <v>5699</v>
      </c>
      <c r="H15" s="36"/>
    </row>
    <row r="16" spans="2:17" x14ac:dyDescent="0.2">
      <c r="B16" s="35" t="s">
        <v>19</v>
      </c>
      <c r="E16" s="12">
        <f>E6</f>
        <v>0</v>
      </c>
      <c r="F16" s="12">
        <f>F6</f>
        <v>-281</v>
      </c>
      <c r="H16" s="36"/>
    </row>
    <row r="17" spans="1:17" x14ac:dyDescent="0.2">
      <c r="B17" s="37" t="s">
        <v>102</v>
      </c>
      <c r="E17" s="12">
        <f>E15-E16</f>
        <v>6246</v>
      </c>
      <c r="F17" s="12">
        <f>F15-F16</f>
        <v>5980</v>
      </c>
      <c r="H17" s="36"/>
    </row>
    <row r="19" spans="1:17" s="107" customFormat="1" ht="15" x14ac:dyDescent="0.2">
      <c r="A19" s="35"/>
      <c r="B19" s="35" t="s">
        <v>49</v>
      </c>
      <c r="C19" s="35"/>
      <c r="D19" s="35"/>
      <c r="E19" s="35"/>
      <c r="F19" s="35"/>
      <c r="G19" s="35"/>
      <c r="H19" s="35"/>
      <c r="I19" s="35"/>
      <c r="J19" s="35"/>
    </row>
    <row r="20" spans="1:17" s="35" customFormat="1" x14ac:dyDescent="0.2">
      <c r="B20" s="120"/>
      <c r="C20" s="120"/>
      <c r="D20" s="120"/>
      <c r="E20" s="120"/>
      <c r="F20" s="120"/>
      <c r="G20" s="120"/>
      <c r="H20" s="120"/>
      <c r="I20" s="120"/>
      <c r="J20" s="120"/>
      <c r="K20" s="120"/>
      <c r="L20" s="120"/>
      <c r="M20" s="51"/>
      <c r="N20" s="51"/>
      <c r="O20" s="51"/>
      <c r="P20" s="51"/>
      <c r="Q20" s="51"/>
    </row>
    <row r="21" spans="1:17" ht="13.5" thickBot="1" x14ac:dyDescent="0.25">
      <c r="A21" s="28"/>
      <c r="B21" s="47"/>
      <c r="C21" s="47"/>
      <c r="D21" s="47"/>
      <c r="E21" s="47"/>
      <c r="F21" s="47"/>
      <c r="G21" s="47"/>
      <c r="H21" s="47"/>
      <c r="I21" s="47"/>
      <c r="J21" s="47"/>
      <c r="K21" s="47"/>
      <c r="L21" s="47"/>
    </row>
    <row r="22" spans="1:17" ht="15.75" x14ac:dyDescent="0.25">
      <c r="A22" s="28"/>
      <c r="B22" s="52" t="s">
        <v>151</v>
      </c>
      <c r="C22" s="53"/>
      <c r="D22" s="53"/>
      <c r="E22" s="53"/>
      <c r="F22" s="53"/>
      <c r="G22" s="53"/>
      <c r="H22" s="122"/>
      <c r="I22" s="55"/>
      <c r="J22" s="30"/>
      <c r="K22" s="30"/>
      <c r="L22" s="27"/>
    </row>
    <row r="23" spans="1:17" s="28" customFormat="1" ht="15.75" x14ac:dyDescent="0.25">
      <c r="B23" s="56"/>
      <c r="C23" s="57"/>
      <c r="D23" s="57"/>
      <c r="E23" s="57"/>
      <c r="F23" s="126">
        <v>2018</v>
      </c>
      <c r="G23" s="121">
        <v>2017</v>
      </c>
      <c r="H23" s="85"/>
      <c r="I23" s="123"/>
      <c r="J23" s="30"/>
      <c r="K23" s="30"/>
      <c r="L23" s="30"/>
    </row>
    <row r="24" spans="1:17" s="28" customFormat="1" x14ac:dyDescent="0.2">
      <c r="B24" s="62" t="s">
        <v>153</v>
      </c>
      <c r="C24" s="57"/>
      <c r="D24" s="57"/>
      <c r="E24" s="57"/>
      <c r="F24" s="78" t="s">
        <v>83</v>
      </c>
      <c r="G24" s="127">
        <v>0.02</v>
      </c>
      <c r="H24" s="85"/>
      <c r="I24" s="124"/>
      <c r="J24" s="30"/>
      <c r="K24" s="30"/>
      <c r="L24" s="30"/>
    </row>
    <row r="25" spans="1:17" s="28" customFormat="1" x14ac:dyDescent="0.2">
      <c r="B25" s="62" t="s">
        <v>154</v>
      </c>
      <c r="C25" s="57"/>
      <c r="D25" s="57"/>
      <c r="E25" s="57"/>
      <c r="F25" s="79" t="s">
        <v>161</v>
      </c>
      <c r="G25" s="127">
        <v>0.09</v>
      </c>
      <c r="H25" s="85"/>
      <c r="I25" s="124"/>
      <c r="J25" s="30"/>
      <c r="K25" s="30"/>
      <c r="L25" s="30"/>
    </row>
    <row r="26" spans="1:17" s="28" customFormat="1" x14ac:dyDescent="0.2">
      <c r="B26" s="62" t="s">
        <v>155</v>
      </c>
      <c r="C26" s="57"/>
      <c r="D26" s="57"/>
      <c r="E26" s="57"/>
      <c r="F26" s="79" t="s">
        <v>156</v>
      </c>
      <c r="G26" s="128" t="s">
        <v>157</v>
      </c>
      <c r="H26" s="85"/>
      <c r="I26" s="124"/>
      <c r="J26" s="30"/>
      <c r="K26" s="30"/>
      <c r="L26" s="30"/>
    </row>
    <row r="27" spans="1:17" s="28" customFormat="1" ht="18.75" customHeight="1" x14ac:dyDescent="0.2">
      <c r="B27" s="71" t="s">
        <v>71</v>
      </c>
      <c r="C27" s="57"/>
      <c r="D27" s="57"/>
      <c r="E27" s="57"/>
      <c r="F27" s="57"/>
      <c r="G27" s="88"/>
      <c r="H27" s="85"/>
      <c r="I27" s="105"/>
      <c r="J27" s="30"/>
      <c r="K27" s="30"/>
      <c r="L27" s="30"/>
    </row>
    <row r="28" spans="1:17" x14ac:dyDescent="0.2">
      <c r="A28" s="28"/>
      <c r="B28" s="66"/>
      <c r="C28" s="60"/>
      <c r="D28" s="60"/>
      <c r="E28" s="60"/>
      <c r="F28" s="60"/>
      <c r="G28" s="60"/>
      <c r="H28" s="60"/>
      <c r="I28" s="61"/>
      <c r="J28" s="30"/>
      <c r="K28" s="30"/>
      <c r="L28" s="27"/>
    </row>
    <row r="29" spans="1:17" s="35" customFormat="1" ht="12" customHeight="1" x14ac:dyDescent="0.2">
      <c r="A29" s="31"/>
      <c r="B29" s="62" t="s">
        <v>159</v>
      </c>
      <c r="C29" s="57"/>
      <c r="D29" s="57"/>
      <c r="E29" s="57"/>
      <c r="F29" s="57"/>
      <c r="G29" s="57"/>
      <c r="H29" s="57"/>
      <c r="I29" s="112"/>
      <c r="J29" s="31"/>
      <c r="K29" s="31"/>
    </row>
    <row r="30" spans="1:17" s="35" customFormat="1" ht="12" customHeight="1" x14ac:dyDescent="0.2">
      <c r="A30" s="31"/>
      <c r="B30" s="62" t="s">
        <v>160</v>
      </c>
      <c r="C30" s="57"/>
      <c r="D30" s="57"/>
      <c r="E30" s="57"/>
      <c r="F30" s="57"/>
      <c r="G30" s="57"/>
      <c r="H30" s="57"/>
      <c r="I30" s="112"/>
      <c r="J30" s="31"/>
      <c r="K30" s="31"/>
    </row>
    <row r="31" spans="1:17" ht="13.5" thickBot="1" x14ac:dyDescent="0.25">
      <c r="A31" s="28"/>
      <c r="B31" s="125"/>
      <c r="C31" s="69"/>
      <c r="D31" s="69"/>
      <c r="E31" s="69"/>
      <c r="F31" s="69"/>
      <c r="G31" s="69"/>
      <c r="H31" s="69"/>
      <c r="I31" s="70"/>
      <c r="J31" s="30"/>
      <c r="K31" s="30"/>
      <c r="L31" s="27"/>
    </row>
    <row r="32" spans="1:17" x14ac:dyDescent="0.2">
      <c r="A32" s="28"/>
      <c r="B32" s="30"/>
      <c r="C32" s="28"/>
      <c r="D32" s="28"/>
      <c r="E32" s="28"/>
      <c r="F32" s="28"/>
      <c r="G32" s="28"/>
      <c r="H32" s="28"/>
      <c r="I32" s="28"/>
      <c r="J32" s="28"/>
      <c r="K32" s="28"/>
    </row>
    <row r="33" spans="1:11" x14ac:dyDescent="0.2">
      <c r="A33" s="28"/>
      <c r="B33" s="28"/>
      <c r="C33" s="28"/>
      <c r="D33" s="28"/>
      <c r="E33" s="28"/>
      <c r="F33" s="28"/>
      <c r="G33" s="28"/>
      <c r="H33" s="28"/>
      <c r="I33" s="28"/>
      <c r="J33" s="28"/>
      <c r="K33" s="28"/>
    </row>
    <row r="34" spans="1:11" x14ac:dyDescent="0.2">
      <c r="A34" s="28"/>
      <c r="B34" s="28"/>
      <c r="C34" s="28"/>
      <c r="D34" s="28"/>
      <c r="E34" s="28"/>
      <c r="F34" s="28"/>
      <c r="G34" s="28"/>
      <c r="H34" s="28"/>
      <c r="I34" s="28"/>
      <c r="J34" s="28"/>
      <c r="K34" s="2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34"/>
  <sheetViews>
    <sheetView showGridLines="0" zoomScale="110" zoomScaleNormal="110" workbookViewId="0">
      <selection activeCell="B2" sqref="B2"/>
    </sheetView>
  </sheetViews>
  <sheetFormatPr defaultColWidth="9.140625" defaultRowHeight="12.75" x14ac:dyDescent="0.2"/>
  <cols>
    <col min="1" max="1" width="3.42578125" style="26" customWidth="1"/>
    <col min="2" max="2" width="20.5703125" style="26" customWidth="1"/>
    <col min="3" max="3" width="9.140625" style="26"/>
    <col min="4" max="4" width="11.7109375" style="26" customWidth="1"/>
    <col min="5" max="5" width="14.7109375" style="26" customWidth="1"/>
    <col min="6" max="6" width="19.140625" style="26" customWidth="1"/>
    <col min="7" max="7" width="19.5703125" style="26" customWidth="1"/>
    <col min="8" max="8" width="14" style="26" customWidth="1"/>
    <col min="9" max="9" width="14.140625" style="26" customWidth="1"/>
    <col min="10" max="10" width="18.28515625" style="26" customWidth="1"/>
    <col min="11" max="12" width="9.140625" style="26"/>
    <col min="13" max="13" width="27.85546875" style="26" customWidth="1"/>
    <col min="14" max="15" width="9.140625" style="26"/>
    <col min="16" max="16" width="6.42578125" style="26" customWidth="1"/>
    <col min="17" max="16384" width="9.140625" style="26"/>
  </cols>
  <sheetData>
    <row r="2" spans="2:18" ht="15.75" x14ac:dyDescent="0.25">
      <c r="B2" s="34" t="s">
        <v>150</v>
      </c>
    </row>
    <row r="3" spans="2:18" x14ac:dyDescent="0.2">
      <c r="B3" s="26" t="s">
        <v>2</v>
      </c>
      <c r="E3" s="39" t="s">
        <v>145</v>
      </c>
      <c r="F3" s="39" t="s">
        <v>92</v>
      </c>
      <c r="I3" s="39"/>
      <c r="P3" s="35"/>
      <c r="R3" s="35"/>
    </row>
    <row r="4" spans="2:18" x14ac:dyDescent="0.2">
      <c r="N4" s="27"/>
    </row>
    <row r="5" spans="2:18" x14ac:dyDescent="0.2">
      <c r="B5" s="37" t="s">
        <v>13</v>
      </c>
      <c r="E5" s="12">
        <f>E7-E6</f>
        <v>12874</v>
      </c>
      <c r="F5" s="12">
        <f>F7-F6</f>
        <v>12307</v>
      </c>
      <c r="I5" s="36"/>
      <c r="N5" s="27"/>
    </row>
    <row r="6" spans="2:18" x14ac:dyDescent="0.2">
      <c r="B6" s="35" t="s">
        <v>18</v>
      </c>
      <c r="E6" s="13">
        <f>79+153-130</f>
        <v>102</v>
      </c>
      <c r="F6" s="13">
        <v>0</v>
      </c>
      <c r="I6" s="38"/>
      <c r="N6" s="27"/>
    </row>
    <row r="7" spans="2:18" x14ac:dyDescent="0.2">
      <c r="B7" s="37" t="s">
        <v>15</v>
      </c>
      <c r="E7" s="20">
        <v>12976</v>
      </c>
      <c r="F7" s="20">
        <v>12307</v>
      </c>
      <c r="I7" s="36"/>
    </row>
    <row r="8" spans="2:18" x14ac:dyDescent="0.2">
      <c r="B8" s="26" t="s">
        <v>6</v>
      </c>
      <c r="E8" s="12">
        <v>191</v>
      </c>
      <c r="F8" s="20">
        <v>-107</v>
      </c>
      <c r="I8" s="36"/>
    </row>
    <row r="9" spans="2:18" x14ac:dyDescent="0.2">
      <c r="B9" s="37" t="s">
        <v>0</v>
      </c>
      <c r="E9" s="12">
        <v>13168</v>
      </c>
      <c r="F9" s="12">
        <v>12200</v>
      </c>
      <c r="I9" s="36"/>
    </row>
    <row r="10" spans="2:18" x14ac:dyDescent="0.2">
      <c r="B10" s="26" t="s">
        <v>3</v>
      </c>
      <c r="E10" s="12">
        <v>-5223</v>
      </c>
      <c r="F10" s="20">
        <v>-5010</v>
      </c>
      <c r="I10" s="36"/>
      <c r="N10" s="27"/>
      <c r="P10" s="35"/>
    </row>
    <row r="11" spans="2:18" x14ac:dyDescent="0.2">
      <c r="B11" s="35" t="s">
        <v>51</v>
      </c>
      <c r="E11" s="13">
        <v>-47</v>
      </c>
      <c r="F11" s="13">
        <v>0</v>
      </c>
      <c r="I11" s="36"/>
      <c r="N11" s="27"/>
    </row>
    <row r="12" spans="2:18" x14ac:dyDescent="0.2">
      <c r="B12" s="37" t="s">
        <v>115</v>
      </c>
      <c r="E12" s="12">
        <f>E9+E10+E11</f>
        <v>7898</v>
      </c>
      <c r="F12" s="12">
        <f>F9+F10+F11</f>
        <v>7190</v>
      </c>
      <c r="I12" s="36"/>
    </row>
    <row r="13" spans="2:18" x14ac:dyDescent="0.2">
      <c r="B13" s="26" t="s">
        <v>7</v>
      </c>
      <c r="E13" s="12">
        <f>E8</f>
        <v>191</v>
      </c>
      <c r="F13" s="12">
        <f>F8</f>
        <v>-107</v>
      </c>
      <c r="I13" s="36"/>
    </row>
    <row r="14" spans="2:18" x14ac:dyDescent="0.2">
      <c r="B14" s="37" t="s">
        <v>4</v>
      </c>
      <c r="E14" s="12">
        <f>E11</f>
        <v>-47</v>
      </c>
      <c r="F14" s="12">
        <f>F11</f>
        <v>0</v>
      </c>
      <c r="I14" s="36"/>
      <c r="N14" s="27"/>
    </row>
    <row r="15" spans="2:18" x14ac:dyDescent="0.2">
      <c r="B15" s="37" t="s">
        <v>101</v>
      </c>
      <c r="E15" s="12">
        <f>E12-E13-E14</f>
        <v>7754</v>
      </c>
      <c r="F15" s="12">
        <f>F12-F13-F14</f>
        <v>7297</v>
      </c>
      <c r="I15" s="36"/>
    </row>
    <row r="16" spans="2:18" x14ac:dyDescent="0.2">
      <c r="B16" s="35" t="s">
        <v>19</v>
      </c>
      <c r="E16" s="12">
        <f>E6</f>
        <v>102</v>
      </c>
      <c r="F16" s="12">
        <f>F6</f>
        <v>0</v>
      </c>
      <c r="I16" s="36"/>
    </row>
    <row r="17" spans="1:18" x14ac:dyDescent="0.2">
      <c r="B17" s="37" t="s">
        <v>102</v>
      </c>
      <c r="E17" s="12">
        <f>E15-E16</f>
        <v>7652</v>
      </c>
      <c r="F17" s="12">
        <f>F15-F16</f>
        <v>7297</v>
      </c>
      <c r="I17" s="36"/>
    </row>
    <row r="19" spans="1:18" s="107" customFormat="1" ht="15" x14ac:dyDescent="0.2">
      <c r="A19" s="35"/>
      <c r="B19" s="35" t="s">
        <v>49</v>
      </c>
      <c r="C19" s="35"/>
      <c r="D19" s="35"/>
      <c r="E19" s="35"/>
      <c r="F19" s="35"/>
      <c r="G19" s="35"/>
      <c r="H19" s="35"/>
      <c r="I19" s="35"/>
      <c r="J19" s="35"/>
      <c r="K19" s="35"/>
    </row>
    <row r="20" spans="1:18" s="35" customFormat="1" x14ac:dyDescent="0.2">
      <c r="B20" s="117"/>
      <c r="C20" s="117"/>
      <c r="D20" s="117"/>
      <c r="E20" s="117"/>
      <c r="F20" s="117"/>
      <c r="G20" s="117"/>
      <c r="H20" s="117"/>
      <c r="I20" s="117"/>
      <c r="J20" s="117"/>
      <c r="K20" s="117"/>
      <c r="L20" s="117"/>
      <c r="M20" s="117"/>
      <c r="N20" s="51"/>
      <c r="O20" s="51"/>
      <c r="P20" s="51"/>
      <c r="Q20" s="51"/>
      <c r="R20" s="51"/>
    </row>
    <row r="21" spans="1:18" ht="13.5" thickBot="1" x14ac:dyDescent="0.25">
      <c r="A21" s="28"/>
      <c r="B21" s="47"/>
      <c r="C21" s="47"/>
      <c r="D21" s="47"/>
      <c r="E21" s="47"/>
      <c r="F21" s="47"/>
      <c r="G21" s="47"/>
      <c r="H21" s="47"/>
      <c r="I21" s="47"/>
      <c r="J21" s="47"/>
      <c r="K21" s="47"/>
      <c r="L21" s="47"/>
      <c r="M21" s="47"/>
    </row>
    <row r="22" spans="1:18" ht="15.75" x14ac:dyDescent="0.25">
      <c r="A22" s="28"/>
      <c r="B22" s="52" t="s">
        <v>149</v>
      </c>
      <c r="C22" s="53"/>
      <c r="D22" s="53"/>
      <c r="E22" s="53"/>
      <c r="F22" s="53"/>
      <c r="G22" s="53"/>
      <c r="H22" s="53"/>
      <c r="I22" s="111"/>
      <c r="J22" s="30"/>
      <c r="K22" s="30"/>
      <c r="L22" s="30"/>
      <c r="M22" s="27"/>
    </row>
    <row r="23" spans="1:18" s="28" customFormat="1" ht="15.75" x14ac:dyDescent="0.25">
      <c r="B23" s="56"/>
      <c r="C23" s="57"/>
      <c r="D23" s="57"/>
      <c r="E23" s="57"/>
      <c r="F23" s="58"/>
      <c r="G23" s="57"/>
      <c r="H23" s="88" t="s">
        <v>53</v>
      </c>
      <c r="I23" s="118" t="s">
        <v>137</v>
      </c>
      <c r="K23" s="30"/>
      <c r="L23" s="30"/>
      <c r="M23" s="30"/>
    </row>
    <row r="24" spans="1:18" s="28" customFormat="1" x14ac:dyDescent="0.2">
      <c r="B24" s="62"/>
      <c r="C24" s="57" t="s">
        <v>9</v>
      </c>
      <c r="D24" s="57"/>
      <c r="E24" s="57"/>
      <c r="F24" s="78" t="s">
        <v>83</v>
      </c>
      <c r="G24" s="88" t="s">
        <v>134</v>
      </c>
      <c r="H24" s="88" t="s">
        <v>106</v>
      </c>
      <c r="I24" s="119" t="s">
        <v>121</v>
      </c>
      <c r="J24" s="49"/>
      <c r="K24" s="30"/>
      <c r="L24" s="30"/>
      <c r="M24" s="30"/>
    </row>
    <row r="25" spans="1:18" s="28" customFormat="1" x14ac:dyDescent="0.2">
      <c r="B25" s="62"/>
      <c r="C25" s="57" t="s">
        <v>16</v>
      </c>
      <c r="D25" s="57"/>
      <c r="E25" s="57"/>
      <c r="F25" s="79" t="s">
        <v>146</v>
      </c>
      <c r="G25" s="88" t="s">
        <v>134</v>
      </c>
      <c r="H25" s="88" t="s">
        <v>147</v>
      </c>
      <c r="I25" s="119" t="s">
        <v>122</v>
      </c>
      <c r="J25" s="49"/>
      <c r="K25" s="30"/>
      <c r="L25" s="30"/>
      <c r="M25" s="30"/>
    </row>
    <row r="26" spans="1:18" s="28" customFormat="1" x14ac:dyDescent="0.2">
      <c r="B26" s="62"/>
      <c r="C26" s="57" t="s">
        <v>17</v>
      </c>
      <c r="D26" s="57"/>
      <c r="E26" s="57"/>
      <c r="F26" s="79" t="s">
        <v>110</v>
      </c>
      <c r="G26" s="88" t="s">
        <v>134</v>
      </c>
      <c r="H26" s="88" t="s">
        <v>148</v>
      </c>
      <c r="I26" s="119" t="s">
        <v>123</v>
      </c>
      <c r="J26" s="49"/>
      <c r="K26" s="30"/>
      <c r="L26" s="30"/>
      <c r="M26" s="30"/>
    </row>
    <row r="27" spans="1:18" s="28" customFormat="1" ht="18.75" customHeight="1" x14ac:dyDescent="0.2">
      <c r="B27" s="71" t="s">
        <v>71</v>
      </c>
      <c r="C27" s="57"/>
      <c r="D27" s="57"/>
      <c r="E27" s="57"/>
      <c r="F27" s="57"/>
      <c r="G27" s="88"/>
      <c r="H27" s="88"/>
      <c r="I27" s="112"/>
      <c r="J27" s="48"/>
      <c r="K27" s="30"/>
      <c r="L27" s="30"/>
      <c r="M27" s="30"/>
    </row>
    <row r="28" spans="1:18" s="28" customFormat="1" ht="13.5" customHeight="1" thickBot="1" x14ac:dyDescent="0.25">
      <c r="B28" s="130"/>
      <c r="C28" s="131"/>
      <c r="D28" s="131"/>
      <c r="E28" s="131"/>
      <c r="F28" s="131"/>
      <c r="G28" s="131"/>
      <c r="H28" s="131"/>
      <c r="I28" s="113"/>
      <c r="J28" s="30"/>
      <c r="K28" s="30"/>
      <c r="L28" s="30"/>
      <c r="M28" s="30"/>
    </row>
    <row r="29" spans="1:18" x14ac:dyDescent="0.2">
      <c r="A29" s="28"/>
      <c r="B29" s="30"/>
      <c r="C29" s="30"/>
      <c r="D29" s="30"/>
      <c r="E29" s="30"/>
      <c r="F29" s="30"/>
      <c r="G29" s="30"/>
      <c r="H29" s="30"/>
      <c r="I29" s="30"/>
      <c r="J29" s="30"/>
      <c r="K29" s="30"/>
      <c r="L29" s="30"/>
      <c r="M29" s="27"/>
    </row>
    <row r="30" spans="1:18" x14ac:dyDescent="0.2">
      <c r="A30" s="28"/>
      <c r="B30" s="30"/>
      <c r="C30" s="30"/>
      <c r="D30" s="30"/>
      <c r="E30" s="30"/>
      <c r="F30" s="30"/>
      <c r="G30" s="30"/>
      <c r="H30" s="30"/>
      <c r="I30" s="30"/>
      <c r="J30" s="30"/>
      <c r="K30" s="30"/>
      <c r="L30" s="30"/>
      <c r="M30" s="27"/>
    </row>
    <row r="31" spans="1:18" x14ac:dyDescent="0.2">
      <c r="A31" s="28"/>
      <c r="B31" s="30"/>
      <c r="C31" s="30"/>
      <c r="D31" s="30"/>
      <c r="E31" s="30"/>
      <c r="F31" s="30"/>
      <c r="G31" s="30"/>
      <c r="H31" s="30"/>
      <c r="I31" s="30"/>
      <c r="J31" s="30"/>
      <c r="K31" s="30"/>
      <c r="L31" s="30"/>
      <c r="M31" s="27"/>
    </row>
    <row r="32" spans="1:18" x14ac:dyDescent="0.2">
      <c r="A32" s="28"/>
      <c r="B32" s="30"/>
      <c r="C32" s="28"/>
      <c r="D32" s="28"/>
      <c r="E32" s="28"/>
      <c r="F32" s="28"/>
      <c r="G32" s="28"/>
      <c r="H32" s="28"/>
      <c r="I32" s="28"/>
      <c r="J32" s="28"/>
      <c r="K32" s="28"/>
      <c r="L32" s="28"/>
    </row>
    <row r="33" spans="1:12" x14ac:dyDescent="0.2">
      <c r="A33" s="28"/>
      <c r="B33" s="28"/>
      <c r="C33" s="28"/>
      <c r="D33" s="28"/>
      <c r="E33" s="28"/>
      <c r="F33" s="28"/>
      <c r="G33" s="28"/>
      <c r="H33" s="28"/>
      <c r="I33" s="28"/>
      <c r="J33" s="28"/>
      <c r="K33" s="28"/>
      <c r="L33" s="28"/>
    </row>
    <row r="34" spans="1:12" x14ac:dyDescent="0.2">
      <c r="A34" s="28"/>
      <c r="B34" s="28"/>
      <c r="C34" s="28"/>
      <c r="D34" s="28"/>
      <c r="E34" s="28"/>
      <c r="F34" s="28"/>
      <c r="G34" s="28"/>
      <c r="H34" s="28"/>
      <c r="I34" s="28"/>
      <c r="J34" s="28"/>
      <c r="K34" s="28"/>
      <c r="L34" s="28"/>
    </row>
  </sheetData>
  <mergeCells count="1">
    <mergeCell ref="B28:H28"/>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41"/>
  <sheetViews>
    <sheetView showGridLines="0" topLeftCell="B1" zoomScale="110" zoomScaleNormal="110" workbookViewId="0">
      <selection activeCell="B2" sqref="B2"/>
    </sheetView>
  </sheetViews>
  <sheetFormatPr defaultColWidth="9.140625" defaultRowHeight="12.75" x14ac:dyDescent="0.2"/>
  <cols>
    <col min="1" max="1" width="3.42578125" style="26" customWidth="1"/>
    <col min="2" max="2" width="20.5703125" style="26" customWidth="1"/>
    <col min="3" max="3" width="9.140625" style="26"/>
    <col min="4" max="4" width="11.7109375" style="26" customWidth="1"/>
    <col min="5" max="5" width="14.7109375" style="26" customWidth="1"/>
    <col min="6" max="6" width="19.140625" style="26" customWidth="1"/>
    <col min="7" max="7" width="19.5703125" style="26" customWidth="1"/>
    <col min="8" max="8" width="14" style="26" customWidth="1"/>
    <col min="9" max="9" width="14.140625" style="26" customWidth="1"/>
    <col min="10" max="10" width="18.28515625" style="26" customWidth="1"/>
    <col min="11" max="12" width="9.140625" style="26"/>
    <col min="13" max="13" width="27.85546875" style="26" customWidth="1"/>
    <col min="14" max="15" width="9.140625" style="26"/>
    <col min="16" max="16" width="6.42578125" style="26" customWidth="1"/>
    <col min="17" max="16384" width="9.140625" style="26"/>
  </cols>
  <sheetData>
    <row r="2" spans="2:18" ht="15.75" x14ac:dyDescent="0.25">
      <c r="B2" s="34" t="s">
        <v>132</v>
      </c>
    </row>
    <row r="3" spans="2:18" x14ac:dyDescent="0.2">
      <c r="B3" s="26" t="s">
        <v>2</v>
      </c>
      <c r="E3" s="39" t="s">
        <v>131</v>
      </c>
      <c r="F3" s="39" t="s">
        <v>80</v>
      </c>
      <c r="I3" s="39"/>
      <c r="P3" s="35"/>
      <c r="R3" s="35"/>
    </row>
    <row r="4" spans="2:18" x14ac:dyDescent="0.2">
      <c r="N4" s="27"/>
    </row>
    <row r="5" spans="2:18" x14ac:dyDescent="0.2">
      <c r="B5" s="37" t="s">
        <v>13</v>
      </c>
      <c r="E5" s="12">
        <f>E7-E6</f>
        <v>12551</v>
      </c>
      <c r="F5" s="12">
        <f>F7-F6</f>
        <v>11420</v>
      </c>
      <c r="I5" s="36"/>
      <c r="N5" s="27"/>
    </row>
    <row r="6" spans="2:18" x14ac:dyDescent="0.2">
      <c r="B6" s="35" t="s">
        <v>18</v>
      </c>
      <c r="E6" s="13">
        <f>75+93</f>
        <v>168</v>
      </c>
      <c r="F6" s="13">
        <f>-39</f>
        <v>-39</v>
      </c>
      <c r="I6" s="38"/>
      <c r="N6" s="27"/>
    </row>
    <row r="7" spans="2:18" x14ac:dyDescent="0.2">
      <c r="B7" s="37" t="s">
        <v>15</v>
      </c>
      <c r="E7" s="20">
        <v>12719</v>
      </c>
      <c r="F7" s="20">
        <v>11381</v>
      </c>
      <c r="I7" s="36"/>
    </row>
    <row r="8" spans="2:18" x14ac:dyDescent="0.2">
      <c r="B8" s="26" t="s">
        <v>6</v>
      </c>
      <c r="E8" s="12">
        <v>280</v>
      </c>
      <c r="F8" s="20">
        <v>-297</v>
      </c>
      <c r="I8" s="36"/>
    </row>
    <row r="9" spans="2:18" x14ac:dyDescent="0.2">
      <c r="B9" s="37" t="s">
        <v>0</v>
      </c>
      <c r="E9" s="12">
        <v>13000</v>
      </c>
      <c r="F9" s="12">
        <v>11084</v>
      </c>
      <c r="I9" s="36"/>
    </row>
    <row r="10" spans="2:18" x14ac:dyDescent="0.2">
      <c r="B10" s="26" t="s">
        <v>3</v>
      </c>
      <c r="E10" s="12">
        <v>-5338</v>
      </c>
      <c r="F10" s="20">
        <v>-4781</v>
      </c>
      <c r="I10" s="36"/>
      <c r="N10" s="27"/>
      <c r="P10" s="35"/>
    </row>
    <row r="11" spans="2:18" x14ac:dyDescent="0.2">
      <c r="B11" s="35" t="s">
        <v>51</v>
      </c>
      <c r="E11" s="13">
        <v>-380</v>
      </c>
      <c r="F11" s="20">
        <v>1</v>
      </c>
      <c r="I11" s="36"/>
      <c r="N11" s="27"/>
    </row>
    <row r="12" spans="2:18" x14ac:dyDescent="0.2">
      <c r="B12" s="37" t="s">
        <v>115</v>
      </c>
      <c r="E12" s="12">
        <f>E9+E10+E11</f>
        <v>7282</v>
      </c>
      <c r="F12" s="12">
        <f>F9+F10+F11</f>
        <v>6304</v>
      </c>
      <c r="I12" s="36"/>
    </row>
    <row r="13" spans="2:18" x14ac:dyDescent="0.2">
      <c r="B13" s="26" t="s">
        <v>7</v>
      </c>
      <c r="E13" s="12">
        <f>E8</f>
        <v>280</v>
      </c>
      <c r="F13" s="12">
        <f>F8</f>
        <v>-297</v>
      </c>
      <c r="I13" s="36"/>
    </row>
    <row r="14" spans="2:18" x14ac:dyDescent="0.2">
      <c r="B14" s="37" t="s">
        <v>4</v>
      </c>
      <c r="E14" s="12">
        <f>E11</f>
        <v>-380</v>
      </c>
      <c r="F14" s="12">
        <f>F11</f>
        <v>1</v>
      </c>
      <c r="I14" s="36"/>
      <c r="N14" s="27"/>
    </row>
    <row r="15" spans="2:18" x14ac:dyDescent="0.2">
      <c r="B15" s="37" t="s">
        <v>101</v>
      </c>
      <c r="E15" s="12">
        <f>E12-E13-E14</f>
        <v>7382</v>
      </c>
      <c r="F15" s="12">
        <f>F12-F13-F14</f>
        <v>6600</v>
      </c>
      <c r="I15" s="36"/>
    </row>
    <row r="16" spans="2:18" x14ac:dyDescent="0.2">
      <c r="B16" s="35" t="s">
        <v>19</v>
      </c>
      <c r="E16" s="12">
        <f>E6</f>
        <v>168</v>
      </c>
      <c r="F16" s="12">
        <f>F6</f>
        <v>-39</v>
      </c>
      <c r="I16" s="36"/>
    </row>
    <row r="17" spans="1:18" x14ac:dyDescent="0.2">
      <c r="B17" s="37" t="s">
        <v>102</v>
      </c>
      <c r="E17" s="12">
        <f>E15-E16</f>
        <v>7214</v>
      </c>
      <c r="F17" s="12">
        <f>F15-F16</f>
        <v>6639</v>
      </c>
      <c r="I17" s="36"/>
    </row>
    <row r="19" spans="1:18" s="107" customFormat="1" ht="15" x14ac:dyDescent="0.2">
      <c r="A19" s="35"/>
      <c r="B19" s="35" t="s">
        <v>49</v>
      </c>
      <c r="C19" s="35"/>
      <c r="D19" s="35"/>
      <c r="E19" s="35"/>
      <c r="F19" s="35"/>
      <c r="G19" s="35"/>
      <c r="H19" s="35"/>
      <c r="I19" s="35"/>
      <c r="J19" s="35"/>
      <c r="K19" s="35"/>
    </row>
    <row r="20" spans="1:18" x14ac:dyDescent="0.2">
      <c r="B20" s="46"/>
      <c r="C20" s="27"/>
      <c r="D20" s="27"/>
      <c r="E20" s="27"/>
      <c r="F20" s="27"/>
      <c r="G20" s="27"/>
      <c r="H20" s="27"/>
      <c r="I20" s="27"/>
      <c r="J20" s="27"/>
      <c r="K20" s="27"/>
      <c r="L20" s="27"/>
      <c r="M20" s="27"/>
    </row>
    <row r="21" spans="1:18" ht="15.75" x14ac:dyDescent="0.25">
      <c r="B21" s="34" t="s">
        <v>11</v>
      </c>
      <c r="C21" s="27"/>
      <c r="D21" s="27"/>
      <c r="E21" s="27"/>
      <c r="F21" s="27"/>
      <c r="G21" s="27"/>
      <c r="H21" s="27"/>
      <c r="I21" s="27"/>
      <c r="J21" s="27"/>
      <c r="K21" s="27"/>
      <c r="L21" s="27"/>
      <c r="M21" s="27"/>
    </row>
    <row r="22" spans="1:18" s="37" customFormat="1" ht="15.75" x14ac:dyDescent="0.25">
      <c r="B22" s="34"/>
      <c r="C22" s="100"/>
      <c r="D22" s="100"/>
      <c r="E22" s="100"/>
      <c r="F22" s="100"/>
      <c r="G22" s="100"/>
      <c r="H22" s="100"/>
      <c r="I22" s="100"/>
      <c r="J22" s="100"/>
      <c r="K22" s="100"/>
      <c r="L22" s="100"/>
      <c r="M22" s="100"/>
    </row>
    <row r="23" spans="1:18" s="101" customFormat="1" ht="12.75" customHeight="1" x14ac:dyDescent="0.2">
      <c r="B23" s="132" t="s">
        <v>141</v>
      </c>
      <c r="C23" s="132"/>
      <c r="D23" s="132"/>
      <c r="E23" s="132"/>
      <c r="F23" s="132"/>
      <c r="G23" s="132"/>
      <c r="H23" s="132"/>
      <c r="I23" s="132"/>
      <c r="J23" s="132"/>
      <c r="K23" s="132"/>
      <c r="L23" s="132"/>
      <c r="M23" s="132"/>
      <c r="N23" s="102"/>
      <c r="O23" s="102"/>
      <c r="P23" s="102"/>
      <c r="Q23" s="102"/>
      <c r="R23" s="102"/>
    </row>
    <row r="24" spans="1:18" s="101" customFormat="1" ht="12.75" customHeight="1" x14ac:dyDescent="0.2">
      <c r="B24" s="116" t="s">
        <v>142</v>
      </c>
      <c r="C24" s="116"/>
      <c r="D24" s="116"/>
      <c r="E24" s="116"/>
      <c r="F24" s="116"/>
      <c r="G24" s="116"/>
      <c r="H24" s="110"/>
      <c r="I24" s="110"/>
      <c r="J24" s="110"/>
      <c r="K24" s="110"/>
      <c r="L24" s="110"/>
      <c r="M24" s="110"/>
      <c r="N24" s="102"/>
      <c r="O24" s="102"/>
      <c r="P24" s="102"/>
      <c r="Q24" s="102"/>
      <c r="R24" s="102"/>
    </row>
    <row r="25" spans="1:18" s="101" customFormat="1" ht="12.75" customHeight="1" x14ac:dyDescent="0.2">
      <c r="B25" s="115" t="s">
        <v>143</v>
      </c>
      <c r="C25" s="115"/>
      <c r="D25" s="115"/>
      <c r="E25" s="115"/>
      <c r="F25" s="115"/>
      <c r="G25" s="115"/>
      <c r="H25" s="115"/>
      <c r="I25" s="115"/>
      <c r="J25" s="115"/>
      <c r="K25" s="115"/>
      <c r="L25" s="115"/>
      <c r="M25" s="115"/>
      <c r="N25" s="102"/>
      <c r="O25" s="102"/>
      <c r="P25" s="102"/>
      <c r="Q25" s="102"/>
      <c r="R25" s="102"/>
    </row>
    <row r="26" spans="1:18" s="35" customFormat="1" x14ac:dyDescent="0.2">
      <c r="B26" s="114" t="s">
        <v>144</v>
      </c>
      <c r="C26" s="114"/>
      <c r="D26" s="114"/>
      <c r="E26" s="114"/>
      <c r="F26" s="114"/>
      <c r="G26" s="114"/>
      <c r="H26" s="114"/>
      <c r="I26" s="114"/>
      <c r="J26" s="114"/>
      <c r="K26" s="114"/>
      <c r="L26" s="114"/>
      <c r="M26" s="114"/>
      <c r="N26" s="51"/>
      <c r="O26" s="51"/>
      <c r="P26" s="51"/>
      <c r="Q26" s="51"/>
      <c r="R26" s="51"/>
    </row>
    <row r="27" spans="1:18" s="35" customFormat="1" x14ac:dyDescent="0.2">
      <c r="B27" s="109"/>
      <c r="C27" s="109"/>
      <c r="D27" s="109"/>
      <c r="E27" s="109"/>
      <c r="F27" s="109"/>
      <c r="G27" s="109"/>
      <c r="H27" s="109"/>
      <c r="I27" s="109"/>
      <c r="J27" s="109"/>
      <c r="K27" s="109"/>
      <c r="L27" s="109"/>
      <c r="M27" s="109"/>
      <c r="N27" s="51"/>
      <c r="O27" s="51"/>
      <c r="P27" s="51"/>
      <c r="Q27" s="51"/>
      <c r="R27" s="51"/>
    </row>
    <row r="28" spans="1:18" ht="13.5" thickBot="1" x14ac:dyDescent="0.25">
      <c r="A28" s="28"/>
      <c r="B28" s="47"/>
      <c r="C28" s="47"/>
      <c r="D28" s="47"/>
      <c r="E28" s="47"/>
      <c r="F28" s="47"/>
      <c r="G28" s="47"/>
      <c r="H28" s="47"/>
      <c r="I28" s="47"/>
      <c r="J28" s="47"/>
      <c r="K28" s="47"/>
      <c r="L28" s="47"/>
      <c r="M28" s="47"/>
    </row>
    <row r="29" spans="1:18" ht="15.75" x14ac:dyDescent="0.25">
      <c r="A29" s="28"/>
      <c r="B29" s="52" t="s">
        <v>133</v>
      </c>
      <c r="C29" s="53"/>
      <c r="D29" s="53"/>
      <c r="E29" s="53"/>
      <c r="F29" s="53"/>
      <c r="G29" s="53"/>
      <c r="H29" s="53"/>
      <c r="I29" s="111"/>
      <c r="J29" s="30"/>
      <c r="K29" s="30"/>
      <c r="L29" s="30"/>
      <c r="M29" s="27"/>
    </row>
    <row r="30" spans="1:18" s="28" customFormat="1" ht="15.75" x14ac:dyDescent="0.25">
      <c r="B30" s="56"/>
      <c r="C30" s="57"/>
      <c r="D30" s="57"/>
      <c r="E30" s="57"/>
      <c r="F30" s="58"/>
      <c r="G30" s="57"/>
      <c r="H30" s="88" t="s">
        <v>53</v>
      </c>
      <c r="I30" s="118" t="s">
        <v>137</v>
      </c>
      <c r="K30" s="30"/>
      <c r="L30" s="30"/>
      <c r="M30" s="30"/>
    </row>
    <row r="31" spans="1:18" s="28" customFormat="1" x14ac:dyDescent="0.2">
      <c r="B31" s="62"/>
      <c r="C31" s="57" t="s">
        <v>9</v>
      </c>
      <c r="D31" s="57"/>
      <c r="E31" s="57"/>
      <c r="F31" s="78" t="s">
        <v>83</v>
      </c>
      <c r="G31" s="88" t="s">
        <v>134</v>
      </c>
      <c r="H31" s="88" t="s">
        <v>138</v>
      </c>
      <c r="I31" s="119" t="s">
        <v>121</v>
      </c>
      <c r="J31" s="49"/>
      <c r="K31" s="30"/>
      <c r="L31" s="30"/>
      <c r="M31" s="30"/>
    </row>
    <row r="32" spans="1:18" s="28" customFormat="1" x14ac:dyDescent="0.2">
      <c r="B32" s="62"/>
      <c r="C32" s="57" t="s">
        <v>16</v>
      </c>
      <c r="D32" s="57"/>
      <c r="E32" s="57"/>
      <c r="F32" s="79" t="s">
        <v>136</v>
      </c>
      <c r="G32" s="88" t="s">
        <v>135</v>
      </c>
      <c r="H32" s="88" t="s">
        <v>139</v>
      </c>
      <c r="I32" s="119" t="s">
        <v>122</v>
      </c>
      <c r="J32" s="49"/>
      <c r="K32" s="30"/>
      <c r="L32" s="30"/>
      <c r="M32" s="30"/>
    </row>
    <row r="33" spans="1:13" s="28" customFormat="1" x14ac:dyDescent="0.2">
      <c r="B33" s="62"/>
      <c r="C33" s="57" t="s">
        <v>17</v>
      </c>
      <c r="D33" s="57"/>
      <c r="E33" s="57"/>
      <c r="F33" s="79" t="s">
        <v>110</v>
      </c>
      <c r="G33" s="88" t="s">
        <v>134</v>
      </c>
      <c r="H33" s="88" t="s">
        <v>140</v>
      </c>
      <c r="I33" s="119" t="s">
        <v>123</v>
      </c>
      <c r="J33" s="49"/>
      <c r="K33" s="30"/>
      <c r="L33" s="30"/>
      <c r="M33" s="30"/>
    </row>
    <row r="34" spans="1:13" s="28" customFormat="1" ht="18.75" customHeight="1" x14ac:dyDescent="0.2">
      <c r="B34" s="71" t="s">
        <v>71</v>
      </c>
      <c r="C34" s="57"/>
      <c r="D34" s="57"/>
      <c r="E34" s="57"/>
      <c r="F34" s="57"/>
      <c r="G34" s="88"/>
      <c r="H34" s="88"/>
      <c r="I34" s="112"/>
      <c r="J34" s="48"/>
      <c r="K34" s="30"/>
      <c r="L34" s="30"/>
      <c r="M34" s="30"/>
    </row>
    <row r="35" spans="1:13" s="28" customFormat="1" ht="13.5" customHeight="1" thickBot="1" x14ac:dyDescent="0.25">
      <c r="B35" s="130"/>
      <c r="C35" s="131"/>
      <c r="D35" s="131"/>
      <c r="E35" s="131"/>
      <c r="F35" s="131"/>
      <c r="G35" s="131"/>
      <c r="H35" s="131"/>
      <c r="I35" s="113"/>
      <c r="J35" s="30"/>
      <c r="K35" s="30"/>
      <c r="L35" s="30"/>
      <c r="M35" s="30"/>
    </row>
    <row r="36" spans="1:13" x14ac:dyDescent="0.2">
      <c r="A36" s="28"/>
      <c r="B36" s="30"/>
      <c r="C36" s="30"/>
      <c r="D36" s="30"/>
      <c r="E36" s="30"/>
      <c r="F36" s="30"/>
      <c r="G36" s="30"/>
      <c r="H36" s="30"/>
      <c r="I36" s="30"/>
      <c r="J36" s="30"/>
      <c r="K36" s="30"/>
      <c r="L36" s="30"/>
      <c r="M36" s="27"/>
    </row>
    <row r="37" spans="1:13" x14ac:dyDescent="0.2">
      <c r="A37" s="28"/>
      <c r="B37" s="30"/>
      <c r="C37" s="30"/>
      <c r="D37" s="30"/>
      <c r="E37" s="30"/>
      <c r="F37" s="30"/>
      <c r="G37" s="30"/>
      <c r="H37" s="30"/>
      <c r="I37" s="30"/>
      <c r="J37" s="30"/>
      <c r="K37" s="30"/>
      <c r="L37" s="30"/>
      <c r="M37" s="27"/>
    </row>
    <row r="38" spans="1:13" x14ac:dyDescent="0.2">
      <c r="A38" s="28"/>
      <c r="B38" s="30"/>
      <c r="C38" s="30"/>
      <c r="D38" s="30"/>
      <c r="E38" s="30"/>
      <c r="F38" s="30"/>
      <c r="G38" s="30"/>
      <c r="H38" s="30"/>
      <c r="I38" s="30"/>
      <c r="J38" s="30"/>
      <c r="K38" s="30"/>
      <c r="L38" s="30"/>
      <c r="M38" s="27"/>
    </row>
    <row r="39" spans="1:13" x14ac:dyDescent="0.2">
      <c r="A39" s="28"/>
      <c r="B39" s="30"/>
      <c r="C39" s="28"/>
      <c r="D39" s="28"/>
      <c r="E39" s="28"/>
      <c r="F39" s="28"/>
      <c r="G39" s="28"/>
      <c r="H39" s="28"/>
      <c r="I39" s="28"/>
      <c r="J39" s="28"/>
      <c r="K39" s="28"/>
      <c r="L39" s="28"/>
    </row>
    <row r="40" spans="1:13" x14ac:dyDescent="0.2">
      <c r="A40" s="28"/>
      <c r="B40" s="28"/>
      <c r="C40" s="28"/>
      <c r="D40" s="28"/>
      <c r="E40" s="28"/>
      <c r="F40" s="28"/>
      <c r="G40" s="28"/>
      <c r="H40" s="28"/>
      <c r="I40" s="28"/>
      <c r="J40" s="28"/>
      <c r="K40" s="28"/>
      <c r="L40" s="28"/>
    </row>
    <row r="41" spans="1:13" x14ac:dyDescent="0.2">
      <c r="A41" s="28"/>
      <c r="B41" s="28"/>
      <c r="C41" s="28"/>
      <c r="D41" s="28"/>
      <c r="E41" s="28"/>
      <c r="F41" s="28"/>
      <c r="G41" s="28"/>
      <c r="H41" s="28"/>
      <c r="I41" s="28"/>
      <c r="J41" s="28"/>
      <c r="K41" s="28"/>
      <c r="L41" s="28"/>
    </row>
  </sheetData>
  <mergeCells count="2">
    <mergeCell ref="B23:M23"/>
    <mergeCell ref="B35:H35"/>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3"/>
  <sheetViews>
    <sheetView showGridLines="0" zoomScale="110" zoomScaleNormal="110" workbookViewId="0">
      <selection activeCell="G11" sqref="G11"/>
    </sheetView>
  </sheetViews>
  <sheetFormatPr defaultColWidth="9.140625" defaultRowHeight="12.75" x14ac:dyDescent="0.2"/>
  <cols>
    <col min="1" max="1" width="3.42578125" style="26" customWidth="1"/>
    <col min="2" max="2" width="20.5703125" style="26" customWidth="1"/>
    <col min="3" max="5" width="9.140625" style="26"/>
    <col min="6" max="6" width="15.85546875" style="26" customWidth="1"/>
    <col min="7" max="7" width="11.5703125" style="26" customWidth="1"/>
    <col min="8" max="8" width="14" style="26" customWidth="1"/>
    <col min="9" max="9" width="14.140625" style="26" customWidth="1"/>
    <col min="10" max="10" width="18.28515625" style="26" customWidth="1"/>
    <col min="11" max="12" width="9.140625" style="26"/>
    <col min="13" max="13" width="27.85546875" style="26" customWidth="1"/>
    <col min="14" max="15" width="9.140625" style="26"/>
    <col min="16" max="16" width="6.42578125" style="26" customWidth="1"/>
    <col min="17" max="16384" width="9.140625" style="26"/>
  </cols>
  <sheetData>
    <row r="2" spans="2:18" ht="15.75" x14ac:dyDescent="0.25">
      <c r="B2" s="34" t="s">
        <v>116</v>
      </c>
    </row>
    <row r="3" spans="2:18" x14ac:dyDescent="0.2">
      <c r="B3" s="26" t="s">
        <v>2</v>
      </c>
      <c r="G3" s="39" t="s">
        <v>117</v>
      </c>
      <c r="H3" s="39" t="s">
        <v>72</v>
      </c>
      <c r="I3" s="39"/>
      <c r="P3" s="35"/>
      <c r="R3" s="35"/>
    </row>
    <row r="4" spans="2:18" x14ac:dyDescent="0.2">
      <c r="N4" s="27"/>
    </row>
    <row r="5" spans="2:18" x14ac:dyDescent="0.2">
      <c r="B5" s="37" t="s">
        <v>13</v>
      </c>
      <c r="G5" s="12">
        <f>G7-G6</f>
        <v>11547</v>
      </c>
      <c r="H5" s="12">
        <f>H7-H6</f>
        <v>11402</v>
      </c>
      <c r="I5" s="36"/>
      <c r="N5" s="27"/>
    </row>
    <row r="6" spans="2:18" x14ac:dyDescent="0.2">
      <c r="B6" s="35" t="s">
        <v>18</v>
      </c>
      <c r="G6" s="13">
        <v>-85</v>
      </c>
      <c r="H6" s="13">
        <v>227</v>
      </c>
      <c r="I6" s="38"/>
      <c r="N6" s="27"/>
    </row>
    <row r="7" spans="2:18" x14ac:dyDescent="0.2">
      <c r="B7" s="37" t="s">
        <v>15</v>
      </c>
      <c r="G7" s="20">
        <v>11462</v>
      </c>
      <c r="H7" s="20">
        <v>11629</v>
      </c>
      <c r="I7" s="36"/>
    </row>
    <row r="8" spans="2:18" x14ac:dyDescent="0.2">
      <c r="B8" s="26" t="s">
        <v>6</v>
      </c>
      <c r="G8" s="12">
        <v>-178</v>
      </c>
      <c r="H8" s="12">
        <v>-140</v>
      </c>
      <c r="I8" s="36"/>
    </row>
    <row r="9" spans="2:18" x14ac:dyDescent="0.2">
      <c r="B9" s="37" t="s">
        <v>0</v>
      </c>
      <c r="G9" s="12">
        <v>11283</v>
      </c>
      <c r="H9" s="12">
        <v>11490</v>
      </c>
      <c r="I9" s="36"/>
    </row>
    <row r="10" spans="2:18" x14ac:dyDescent="0.2">
      <c r="B10" s="26" t="s">
        <v>3</v>
      </c>
      <c r="G10" s="12">
        <v>-5109</v>
      </c>
      <c r="H10" s="12">
        <v>-4890</v>
      </c>
      <c r="I10" s="36"/>
      <c r="N10" s="27"/>
      <c r="P10" s="35"/>
    </row>
    <row r="11" spans="2:18" x14ac:dyDescent="0.2">
      <c r="B11" s="35" t="s">
        <v>51</v>
      </c>
      <c r="G11" s="13">
        <v>0</v>
      </c>
      <c r="H11" s="12">
        <v>-128</v>
      </c>
      <c r="I11" s="36"/>
      <c r="N11" s="27"/>
    </row>
    <row r="12" spans="2:18" x14ac:dyDescent="0.2">
      <c r="B12" s="37" t="s">
        <v>115</v>
      </c>
      <c r="G12" s="12">
        <v>6175</v>
      </c>
      <c r="H12" s="12">
        <v>6599</v>
      </c>
      <c r="I12" s="36"/>
    </row>
    <row r="13" spans="2:18" x14ac:dyDescent="0.2">
      <c r="B13" s="26" t="s">
        <v>7</v>
      </c>
      <c r="G13" s="12">
        <f>G8</f>
        <v>-178</v>
      </c>
      <c r="H13" s="12">
        <f>H8</f>
        <v>-140</v>
      </c>
      <c r="I13" s="36"/>
    </row>
    <row r="14" spans="2:18" x14ac:dyDescent="0.2">
      <c r="B14" s="37" t="s">
        <v>4</v>
      </c>
      <c r="G14" s="12">
        <f>G11</f>
        <v>0</v>
      </c>
      <c r="H14" s="12">
        <f>H11</f>
        <v>-128</v>
      </c>
      <c r="I14" s="36"/>
      <c r="N14" s="27"/>
    </row>
    <row r="15" spans="2:18" x14ac:dyDescent="0.2">
      <c r="B15" s="37" t="s">
        <v>101</v>
      </c>
      <c r="G15" s="12">
        <f>G12-G13-G14</f>
        <v>6353</v>
      </c>
      <c r="H15" s="12">
        <f>H12-H13-H14</f>
        <v>6867</v>
      </c>
      <c r="I15" s="36"/>
    </row>
    <row r="16" spans="2:18" x14ac:dyDescent="0.2">
      <c r="B16" s="35" t="s">
        <v>19</v>
      </c>
      <c r="G16" s="12">
        <f>G6</f>
        <v>-85</v>
      </c>
      <c r="H16" s="12">
        <f>H6</f>
        <v>227</v>
      </c>
      <c r="I16" s="36"/>
    </row>
    <row r="17" spans="1:18" x14ac:dyDescent="0.2">
      <c r="B17" s="37" t="s">
        <v>102</v>
      </c>
      <c r="G17" s="12">
        <f>G15-G16</f>
        <v>6438</v>
      </c>
      <c r="H17" s="12">
        <f>H15-H16</f>
        <v>6640</v>
      </c>
      <c r="I17" s="36"/>
    </row>
    <row r="19" spans="1:18" x14ac:dyDescent="0.2">
      <c r="B19" s="26" t="s">
        <v>129</v>
      </c>
    </row>
    <row r="20" spans="1:18" x14ac:dyDescent="0.2">
      <c r="B20" s="26" t="s">
        <v>130</v>
      </c>
    </row>
    <row r="21" spans="1:18" x14ac:dyDescent="0.2">
      <c r="B21" s="26" t="s">
        <v>118</v>
      </c>
    </row>
    <row r="22" spans="1:18" s="107" customFormat="1" ht="15" x14ac:dyDescent="0.2">
      <c r="A22" s="35"/>
      <c r="B22" s="35" t="s">
        <v>49</v>
      </c>
      <c r="C22" s="27"/>
      <c r="D22" s="27"/>
      <c r="E22" s="27"/>
      <c r="F22" s="27"/>
      <c r="G22" s="27"/>
      <c r="H22" s="27"/>
      <c r="I22" s="27"/>
      <c r="J22" s="27"/>
      <c r="K22" s="27"/>
      <c r="L22" s="108"/>
      <c r="M22" s="108"/>
    </row>
    <row r="23" spans="1:18" x14ac:dyDescent="0.2">
      <c r="B23" s="46"/>
      <c r="C23" s="27"/>
      <c r="D23" s="27"/>
      <c r="E23" s="27"/>
      <c r="F23" s="27"/>
      <c r="G23" s="27"/>
      <c r="H23" s="27"/>
      <c r="I23" s="27"/>
      <c r="J23" s="27"/>
      <c r="K23" s="27"/>
      <c r="L23" s="27"/>
      <c r="M23" s="27"/>
    </row>
    <row r="24" spans="1:18" ht="15.75" x14ac:dyDescent="0.25">
      <c r="B24" s="34" t="s">
        <v>11</v>
      </c>
      <c r="C24" s="27"/>
      <c r="D24" s="27"/>
      <c r="E24" s="27"/>
      <c r="F24" s="27"/>
      <c r="G24" s="27"/>
      <c r="H24" s="27"/>
      <c r="I24" s="27"/>
      <c r="J24" s="27"/>
      <c r="K24" s="27"/>
      <c r="L24" s="27"/>
      <c r="M24" s="27"/>
    </row>
    <row r="25" spans="1:18" s="37" customFormat="1" ht="15.75" x14ac:dyDescent="0.25">
      <c r="B25" s="34"/>
      <c r="C25" s="100"/>
      <c r="D25" s="100"/>
      <c r="E25" s="100"/>
      <c r="F25" s="100"/>
      <c r="G25" s="100"/>
      <c r="H25" s="100"/>
      <c r="I25" s="100"/>
      <c r="J25" s="100"/>
      <c r="K25" s="100"/>
      <c r="L25" s="100"/>
      <c r="M25" s="100"/>
    </row>
    <row r="26" spans="1:18" s="101" customFormat="1" ht="12.75" customHeight="1" x14ac:dyDescent="0.2">
      <c r="B26" s="132" t="s">
        <v>128</v>
      </c>
      <c r="C26" s="132"/>
      <c r="D26" s="132"/>
      <c r="E26" s="132"/>
      <c r="F26" s="132"/>
      <c r="G26" s="132"/>
      <c r="H26" s="132"/>
      <c r="I26" s="132"/>
      <c r="J26" s="132"/>
      <c r="K26" s="132"/>
      <c r="L26" s="132"/>
      <c r="M26" s="132"/>
      <c r="N26" s="102"/>
      <c r="O26" s="102"/>
      <c r="P26" s="102"/>
      <c r="Q26" s="102"/>
      <c r="R26" s="102"/>
    </row>
    <row r="27" spans="1:18" s="35" customFormat="1" x14ac:dyDescent="0.2">
      <c r="B27" s="106"/>
      <c r="C27" s="106"/>
      <c r="D27" s="106"/>
      <c r="E27" s="106"/>
      <c r="F27" s="106"/>
      <c r="G27" s="106"/>
      <c r="H27" s="106"/>
      <c r="I27" s="106"/>
      <c r="J27" s="106"/>
      <c r="K27" s="106"/>
      <c r="L27" s="106"/>
      <c r="M27" s="106"/>
      <c r="N27" s="51"/>
      <c r="O27" s="51"/>
      <c r="P27" s="51"/>
      <c r="Q27" s="51"/>
      <c r="R27" s="51"/>
    </row>
    <row r="28" spans="1:18" s="35" customFormat="1" x14ac:dyDescent="0.2">
      <c r="B28" s="106"/>
      <c r="C28" s="106"/>
      <c r="D28" s="106"/>
      <c r="E28" s="106"/>
      <c r="F28" s="106"/>
      <c r="G28" s="106"/>
      <c r="H28" s="106"/>
      <c r="I28" s="106"/>
      <c r="J28" s="106"/>
      <c r="K28" s="106"/>
      <c r="L28" s="106"/>
      <c r="M28" s="106"/>
      <c r="N28" s="51"/>
      <c r="O28" s="51"/>
      <c r="P28" s="51"/>
      <c r="Q28" s="51"/>
      <c r="R28" s="51"/>
    </row>
    <row r="29" spans="1:18" ht="13.5" thickBot="1" x14ac:dyDescent="0.25">
      <c r="A29" s="28"/>
      <c r="B29" s="47"/>
      <c r="C29" s="47"/>
      <c r="D29" s="47"/>
      <c r="E29" s="47"/>
      <c r="F29" s="47"/>
      <c r="G29" s="47"/>
      <c r="H29" s="47"/>
      <c r="I29" s="47"/>
      <c r="J29" s="47"/>
      <c r="K29" s="47"/>
      <c r="L29" s="47"/>
      <c r="M29" s="47"/>
    </row>
    <row r="30" spans="1:18" ht="15.75" x14ac:dyDescent="0.25">
      <c r="A30" s="28"/>
      <c r="B30" s="52" t="s">
        <v>127</v>
      </c>
      <c r="C30" s="53"/>
      <c r="D30" s="53"/>
      <c r="E30" s="53"/>
      <c r="F30" s="53"/>
      <c r="G30" s="53"/>
      <c r="H30" s="55"/>
      <c r="I30" s="60"/>
      <c r="J30" s="30"/>
      <c r="K30" s="30"/>
      <c r="L30" s="30"/>
      <c r="M30" s="27"/>
    </row>
    <row r="31" spans="1:18" ht="9" customHeight="1" x14ac:dyDescent="0.25">
      <c r="A31" s="28"/>
      <c r="B31" s="56"/>
      <c r="C31" s="57"/>
      <c r="D31" s="57"/>
      <c r="E31" s="57"/>
      <c r="F31" s="57"/>
      <c r="G31" s="57"/>
      <c r="H31" s="61"/>
      <c r="I31" s="60"/>
      <c r="J31" s="30"/>
      <c r="K31" s="30"/>
      <c r="L31" s="30"/>
      <c r="M31" s="27"/>
    </row>
    <row r="32" spans="1:18" s="28" customFormat="1" ht="15.75" x14ac:dyDescent="0.25">
      <c r="B32" s="56"/>
      <c r="C32" s="57"/>
      <c r="D32" s="57"/>
      <c r="E32" s="57"/>
      <c r="F32" s="58"/>
      <c r="G32" s="88" t="s">
        <v>53</v>
      </c>
      <c r="H32" s="103" t="s">
        <v>120</v>
      </c>
      <c r="I32" s="85"/>
      <c r="K32" s="30"/>
      <c r="L32" s="30"/>
      <c r="M32" s="30"/>
    </row>
    <row r="33" spans="1:13" s="28" customFormat="1" x14ac:dyDescent="0.2">
      <c r="B33" s="62"/>
      <c r="C33" s="57" t="s">
        <v>9</v>
      </c>
      <c r="D33" s="57"/>
      <c r="E33" s="57"/>
      <c r="F33" s="78" t="s">
        <v>83</v>
      </c>
      <c r="G33" s="88" t="s">
        <v>124</v>
      </c>
      <c r="H33" s="104" t="s">
        <v>121</v>
      </c>
      <c r="I33" s="85"/>
      <c r="J33" s="49"/>
      <c r="K33" s="30"/>
      <c r="L33" s="30"/>
      <c r="M33" s="30"/>
    </row>
    <row r="34" spans="1:13" s="28" customFormat="1" x14ac:dyDescent="0.2">
      <c r="B34" s="62"/>
      <c r="C34" s="57" t="s">
        <v>16</v>
      </c>
      <c r="D34" s="57"/>
      <c r="E34" s="57"/>
      <c r="F34" s="79" t="s">
        <v>119</v>
      </c>
      <c r="G34" s="88" t="s">
        <v>125</v>
      </c>
      <c r="H34" s="104" t="s">
        <v>122</v>
      </c>
      <c r="I34" s="85"/>
      <c r="J34" s="49"/>
      <c r="K34" s="30"/>
      <c r="L34" s="30"/>
      <c r="M34" s="30"/>
    </row>
    <row r="35" spans="1:13" s="28" customFormat="1" x14ac:dyDescent="0.2">
      <c r="B35" s="62"/>
      <c r="C35" s="57" t="s">
        <v>17</v>
      </c>
      <c r="D35" s="57"/>
      <c r="E35" s="57"/>
      <c r="F35" s="79" t="s">
        <v>110</v>
      </c>
      <c r="G35" s="88" t="s">
        <v>126</v>
      </c>
      <c r="H35" s="104" t="s">
        <v>123</v>
      </c>
      <c r="I35" s="85"/>
      <c r="J35" s="49"/>
      <c r="K35" s="30"/>
      <c r="L35" s="30"/>
      <c r="M35" s="30"/>
    </row>
    <row r="36" spans="1:13" s="28" customFormat="1" ht="18.75" customHeight="1" x14ac:dyDescent="0.2">
      <c r="B36" s="71" t="s">
        <v>71</v>
      </c>
      <c r="C36" s="60"/>
      <c r="D36" s="60"/>
      <c r="E36" s="60"/>
      <c r="F36" s="60"/>
      <c r="G36" s="60"/>
      <c r="H36" s="105"/>
      <c r="I36" s="60"/>
      <c r="J36" s="48"/>
      <c r="K36" s="30"/>
      <c r="L36" s="30"/>
      <c r="M36" s="30"/>
    </row>
    <row r="37" spans="1:13" s="28" customFormat="1" ht="19.5" customHeight="1" thickBot="1" x14ac:dyDescent="0.25">
      <c r="B37" s="130"/>
      <c r="C37" s="131"/>
      <c r="D37" s="131"/>
      <c r="E37" s="131"/>
      <c r="F37" s="131"/>
      <c r="G37" s="131"/>
      <c r="H37" s="133"/>
      <c r="I37" s="60"/>
      <c r="J37" s="30"/>
      <c r="K37" s="30"/>
      <c r="L37" s="30"/>
      <c r="M37" s="30"/>
    </row>
    <row r="38" spans="1:13" x14ac:dyDescent="0.2">
      <c r="A38" s="28"/>
      <c r="B38" s="30"/>
      <c r="C38" s="30"/>
      <c r="D38" s="30"/>
      <c r="E38" s="30"/>
      <c r="F38" s="30"/>
      <c r="G38" s="30"/>
      <c r="H38" s="30"/>
      <c r="I38" s="30"/>
      <c r="J38" s="30"/>
      <c r="K38" s="30"/>
      <c r="L38" s="30"/>
      <c r="M38" s="27"/>
    </row>
    <row r="39" spans="1:13" x14ac:dyDescent="0.2">
      <c r="A39" s="28"/>
      <c r="B39" s="30"/>
      <c r="C39" s="30"/>
      <c r="D39" s="30"/>
      <c r="E39" s="30"/>
      <c r="F39" s="30"/>
      <c r="G39" s="30"/>
      <c r="H39" s="30"/>
      <c r="I39" s="30"/>
      <c r="J39" s="30"/>
      <c r="K39" s="30"/>
      <c r="L39" s="30"/>
      <c r="M39" s="27"/>
    </row>
    <row r="40" spans="1:13" x14ac:dyDescent="0.2">
      <c r="A40" s="28"/>
      <c r="B40" s="30"/>
      <c r="C40" s="30"/>
      <c r="D40" s="30"/>
      <c r="E40" s="30"/>
      <c r="F40" s="30"/>
      <c r="G40" s="30"/>
      <c r="H40" s="30"/>
      <c r="I40" s="30"/>
      <c r="J40" s="30"/>
      <c r="K40" s="30"/>
      <c r="L40" s="30"/>
      <c r="M40" s="27"/>
    </row>
    <row r="41" spans="1:13" x14ac:dyDescent="0.2">
      <c r="A41" s="28"/>
      <c r="B41" s="30"/>
      <c r="C41" s="28"/>
      <c r="D41" s="28"/>
      <c r="E41" s="28"/>
      <c r="F41" s="28"/>
      <c r="G41" s="28"/>
      <c r="H41" s="28"/>
      <c r="I41" s="28"/>
      <c r="J41" s="28"/>
      <c r="K41" s="28"/>
      <c r="L41" s="28"/>
    </row>
    <row r="42" spans="1:13" x14ac:dyDescent="0.2">
      <c r="A42" s="28"/>
      <c r="B42" s="28"/>
      <c r="C42" s="28"/>
      <c r="D42" s="28"/>
      <c r="E42" s="28"/>
      <c r="F42" s="28"/>
      <c r="G42" s="28"/>
      <c r="H42" s="28"/>
      <c r="I42" s="28"/>
      <c r="J42" s="28"/>
      <c r="K42" s="28"/>
      <c r="L42" s="28"/>
    </row>
    <row r="43" spans="1:13" x14ac:dyDescent="0.2">
      <c r="A43" s="28"/>
      <c r="B43" s="28"/>
      <c r="C43" s="28"/>
      <c r="D43" s="28"/>
      <c r="E43" s="28"/>
      <c r="F43" s="28"/>
      <c r="G43" s="28"/>
      <c r="H43" s="28"/>
      <c r="I43" s="28"/>
      <c r="J43" s="28"/>
      <c r="K43" s="28"/>
      <c r="L43" s="28"/>
    </row>
  </sheetData>
  <mergeCells count="2">
    <mergeCell ref="B26:M26"/>
    <mergeCell ref="B37:H37"/>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2"/>
  <sheetViews>
    <sheetView showGridLines="0" zoomScale="110" zoomScaleNormal="110" workbookViewId="0">
      <selection activeCell="B2" sqref="B2"/>
    </sheetView>
  </sheetViews>
  <sheetFormatPr defaultColWidth="9.140625" defaultRowHeight="12.75" x14ac:dyDescent="0.2"/>
  <cols>
    <col min="1" max="1" width="3.42578125" style="26" customWidth="1"/>
    <col min="2" max="2" width="20.5703125" style="26" customWidth="1"/>
    <col min="3" max="5" width="9.140625" style="26"/>
    <col min="6" max="6" width="12.5703125" style="26" customWidth="1"/>
    <col min="7" max="7" width="11.5703125" style="26" customWidth="1"/>
    <col min="8" max="8" width="9.85546875" style="26" bestFit="1" customWidth="1"/>
    <col min="9" max="9" width="14.140625" style="26" customWidth="1"/>
    <col min="10" max="10" width="18.28515625" style="26" customWidth="1"/>
    <col min="11" max="12" width="9.140625" style="26"/>
    <col min="13" max="13" width="27.85546875" style="26" customWidth="1"/>
    <col min="14" max="15" width="9.140625" style="26"/>
    <col min="16" max="16" width="6.42578125" style="26" customWidth="1"/>
    <col min="17" max="16384" width="9.140625" style="26"/>
  </cols>
  <sheetData>
    <row r="2" spans="2:18" ht="15.75" x14ac:dyDescent="0.25">
      <c r="B2" s="34" t="s">
        <v>103</v>
      </c>
    </row>
    <row r="3" spans="2:18" x14ac:dyDescent="0.2">
      <c r="B3" s="26" t="s">
        <v>2</v>
      </c>
      <c r="G3" s="39" t="s">
        <v>104</v>
      </c>
      <c r="H3" s="39" t="s">
        <v>58</v>
      </c>
      <c r="I3" s="39"/>
      <c r="P3" s="35"/>
      <c r="R3" s="35"/>
    </row>
    <row r="4" spans="2:18" x14ac:dyDescent="0.2">
      <c r="N4" s="27"/>
    </row>
    <row r="5" spans="2:18" x14ac:dyDescent="0.2">
      <c r="B5" s="37" t="s">
        <v>13</v>
      </c>
      <c r="G5" s="12">
        <f>G7-G6</f>
        <v>11074</v>
      </c>
      <c r="H5" s="12">
        <f>H7-H6</f>
        <v>10580</v>
      </c>
      <c r="I5" s="36"/>
      <c r="N5" s="27"/>
    </row>
    <row r="6" spans="2:18" x14ac:dyDescent="0.2">
      <c r="B6" s="35" t="s">
        <v>18</v>
      </c>
      <c r="G6" s="13">
        <f>-203-48-30</f>
        <v>-281</v>
      </c>
      <c r="H6" s="13">
        <v>280</v>
      </c>
      <c r="I6" s="38"/>
      <c r="N6" s="27"/>
    </row>
    <row r="7" spans="2:18" x14ac:dyDescent="0.2">
      <c r="B7" s="37" t="s">
        <v>15</v>
      </c>
      <c r="G7" s="20">
        <v>10793</v>
      </c>
      <c r="H7" s="20">
        <v>10860</v>
      </c>
      <c r="I7" s="36"/>
    </row>
    <row r="8" spans="2:18" x14ac:dyDescent="0.2">
      <c r="B8" s="26" t="s">
        <v>6</v>
      </c>
      <c r="G8" s="12">
        <v>-326</v>
      </c>
      <c r="H8" s="12">
        <v>-257</v>
      </c>
      <c r="I8" s="36"/>
    </row>
    <row r="9" spans="2:18" x14ac:dyDescent="0.2">
      <c r="B9" s="37" t="s">
        <v>0</v>
      </c>
      <c r="G9" s="12">
        <f>G7+G8</f>
        <v>10467</v>
      </c>
      <c r="H9" s="12">
        <v>10757</v>
      </c>
      <c r="I9" s="36"/>
    </row>
    <row r="10" spans="2:18" x14ac:dyDescent="0.2">
      <c r="B10" s="26" t="s">
        <v>3</v>
      </c>
      <c r="G10" s="12">
        <v>-5094</v>
      </c>
      <c r="H10" s="12">
        <v>-5083</v>
      </c>
      <c r="I10" s="36"/>
      <c r="N10" s="27"/>
      <c r="P10" s="35"/>
    </row>
    <row r="11" spans="2:18" x14ac:dyDescent="0.2">
      <c r="B11" s="35" t="s">
        <v>51</v>
      </c>
      <c r="G11" s="13">
        <f>-1034-155</f>
        <v>-1189</v>
      </c>
      <c r="H11" s="12">
        <v>-2103</v>
      </c>
      <c r="I11" s="36"/>
      <c r="N11" s="27"/>
    </row>
    <row r="12" spans="2:18" x14ac:dyDescent="0.2">
      <c r="B12" s="37" t="s">
        <v>115</v>
      </c>
      <c r="G12" s="12">
        <f>G9+G10+G11</f>
        <v>4184</v>
      </c>
      <c r="H12" s="12">
        <f>H9+H10+H11</f>
        <v>3571</v>
      </c>
      <c r="I12" s="36"/>
    </row>
    <row r="13" spans="2:18" x14ac:dyDescent="0.2">
      <c r="B13" s="26" t="s">
        <v>7</v>
      </c>
      <c r="G13" s="12">
        <f>G8</f>
        <v>-326</v>
      </c>
      <c r="H13" s="12">
        <f>H8</f>
        <v>-257</v>
      </c>
      <c r="I13" s="36"/>
    </row>
    <row r="14" spans="2:18" x14ac:dyDescent="0.2">
      <c r="B14" s="37" t="s">
        <v>4</v>
      </c>
      <c r="G14" s="12">
        <f>G11</f>
        <v>-1189</v>
      </c>
      <c r="H14" s="12">
        <f>H11</f>
        <v>-2103</v>
      </c>
      <c r="I14" s="36"/>
      <c r="N14" s="27"/>
    </row>
    <row r="15" spans="2:18" x14ac:dyDescent="0.2">
      <c r="B15" s="37" t="s">
        <v>101</v>
      </c>
      <c r="G15" s="12">
        <f>G12-G13-G14</f>
        <v>5699</v>
      </c>
      <c r="H15" s="12">
        <f>H12-H13-H14</f>
        <v>5931</v>
      </c>
      <c r="I15" s="36"/>
    </row>
    <row r="16" spans="2:18" x14ac:dyDescent="0.2">
      <c r="B16" s="35" t="s">
        <v>19</v>
      </c>
      <c r="G16" s="12">
        <f>G6</f>
        <v>-281</v>
      </c>
      <c r="H16" s="12">
        <f>H6</f>
        <v>280</v>
      </c>
      <c r="I16" s="36"/>
    </row>
    <row r="17" spans="1:18" x14ac:dyDescent="0.2">
      <c r="B17" s="37" t="s">
        <v>102</v>
      </c>
      <c r="G17" s="12">
        <f>G15-G16</f>
        <v>5980</v>
      </c>
      <c r="H17" s="12">
        <f>H15-H16</f>
        <v>5651</v>
      </c>
      <c r="I17" s="36"/>
    </row>
    <row r="19" spans="1:18" x14ac:dyDescent="0.2">
      <c r="B19" s="33" t="s">
        <v>49</v>
      </c>
      <c r="C19" s="27"/>
      <c r="D19" s="27"/>
      <c r="E19" s="27"/>
      <c r="F19" s="27"/>
      <c r="G19" s="27"/>
      <c r="H19" s="27"/>
      <c r="I19" s="27"/>
      <c r="J19" s="27"/>
      <c r="K19" s="27"/>
      <c r="L19" s="27"/>
      <c r="M19" s="27"/>
    </row>
    <row r="20" spans="1:18" x14ac:dyDescent="0.2">
      <c r="B20" s="46"/>
      <c r="C20" s="27"/>
      <c r="D20" s="27"/>
      <c r="E20" s="27"/>
      <c r="F20" s="27"/>
      <c r="G20" s="27"/>
      <c r="H20" s="27"/>
      <c r="I20" s="27"/>
      <c r="J20" s="27"/>
      <c r="K20" s="27"/>
      <c r="L20" s="27"/>
      <c r="M20" s="27"/>
    </row>
    <row r="21" spans="1:18" ht="15.75" x14ac:dyDescent="0.25">
      <c r="B21" s="34" t="s">
        <v>11</v>
      </c>
      <c r="C21" s="27"/>
      <c r="D21" s="27"/>
      <c r="E21" s="27"/>
      <c r="F21" s="27"/>
      <c r="G21" s="27"/>
      <c r="H21" s="27"/>
      <c r="I21" s="27"/>
      <c r="J21" s="27"/>
      <c r="K21" s="27"/>
      <c r="L21" s="27"/>
      <c r="M21" s="27"/>
    </row>
    <row r="22" spans="1:18" s="37" customFormat="1" ht="15.75" x14ac:dyDescent="0.25">
      <c r="B22" s="34"/>
      <c r="C22" s="100"/>
      <c r="D22" s="100"/>
      <c r="E22" s="100"/>
      <c r="F22" s="100"/>
      <c r="G22" s="100"/>
      <c r="H22" s="100"/>
      <c r="I22" s="100"/>
      <c r="J22" s="100"/>
      <c r="K22" s="100"/>
      <c r="L22" s="100"/>
      <c r="M22" s="100"/>
    </row>
    <row r="23" spans="1:18" s="101" customFormat="1" ht="12.75" customHeight="1" x14ac:dyDescent="0.2">
      <c r="B23" s="132" t="s">
        <v>112</v>
      </c>
      <c r="C23" s="132"/>
      <c r="D23" s="132"/>
      <c r="E23" s="132"/>
      <c r="F23" s="132"/>
      <c r="G23" s="132"/>
      <c r="H23" s="132"/>
      <c r="I23" s="132"/>
      <c r="J23" s="132"/>
      <c r="K23" s="132"/>
      <c r="L23" s="132"/>
      <c r="M23" s="132"/>
      <c r="N23" s="102"/>
      <c r="O23" s="102"/>
      <c r="P23" s="102"/>
      <c r="Q23" s="102"/>
      <c r="R23" s="102"/>
    </row>
    <row r="24" spans="1:18" s="101" customFormat="1" x14ac:dyDescent="0.2">
      <c r="B24" s="132" t="s">
        <v>105</v>
      </c>
      <c r="C24" s="132"/>
      <c r="D24" s="132"/>
      <c r="E24" s="132"/>
      <c r="F24" s="132"/>
      <c r="G24" s="132"/>
      <c r="H24" s="132"/>
      <c r="I24" s="132"/>
      <c r="J24" s="132"/>
      <c r="K24" s="132"/>
      <c r="L24" s="132"/>
      <c r="M24" s="132"/>
      <c r="N24" s="102"/>
      <c r="O24" s="102"/>
      <c r="P24" s="102"/>
      <c r="Q24" s="102"/>
      <c r="R24" s="102"/>
    </row>
    <row r="25" spans="1:18" s="35" customFormat="1" x14ac:dyDescent="0.2">
      <c r="B25" s="99"/>
      <c r="C25" s="98"/>
      <c r="D25" s="98"/>
      <c r="E25" s="98"/>
      <c r="F25" s="98"/>
      <c r="G25" s="98"/>
      <c r="H25" s="98"/>
      <c r="I25" s="98"/>
      <c r="J25" s="98"/>
      <c r="K25" s="98"/>
      <c r="L25" s="98"/>
      <c r="M25" s="98"/>
      <c r="N25" s="51"/>
      <c r="O25" s="51"/>
      <c r="P25" s="51"/>
      <c r="Q25" s="51"/>
      <c r="R25" s="51"/>
    </row>
    <row r="26" spans="1:18" s="35" customFormat="1" x14ac:dyDescent="0.2">
      <c r="B26" s="132" t="s">
        <v>113</v>
      </c>
      <c r="C26" s="132"/>
      <c r="D26" s="132"/>
      <c r="E26" s="132"/>
      <c r="F26" s="132"/>
      <c r="G26" s="132"/>
      <c r="H26" s="132"/>
      <c r="I26" s="132"/>
      <c r="J26" s="132"/>
      <c r="K26" s="132"/>
      <c r="L26" s="132"/>
      <c r="M26" s="132"/>
      <c r="N26" s="51"/>
      <c r="O26" s="51"/>
      <c r="P26" s="51"/>
      <c r="Q26" s="51"/>
      <c r="R26" s="51"/>
    </row>
    <row r="27" spans="1:18" s="35" customFormat="1" x14ac:dyDescent="0.2">
      <c r="B27" s="98"/>
      <c r="C27" s="98"/>
      <c r="D27" s="98"/>
      <c r="E27" s="98"/>
      <c r="F27" s="98"/>
      <c r="G27" s="98"/>
      <c r="H27" s="98"/>
      <c r="I27" s="98"/>
      <c r="J27" s="98"/>
      <c r="K27" s="98"/>
      <c r="L27" s="98"/>
      <c r="M27" s="98"/>
      <c r="N27" s="51"/>
      <c r="O27" s="51"/>
      <c r="P27" s="51"/>
      <c r="Q27" s="51"/>
      <c r="R27" s="51"/>
    </row>
    <row r="28" spans="1:18" ht="13.5" thickBot="1" x14ac:dyDescent="0.25">
      <c r="A28" s="28"/>
      <c r="B28" s="47"/>
      <c r="C28" s="47"/>
      <c r="D28" s="47"/>
      <c r="E28" s="47"/>
      <c r="F28" s="47"/>
      <c r="G28" s="47"/>
      <c r="H28" s="47"/>
      <c r="I28" s="47"/>
      <c r="J28" s="47"/>
      <c r="K28" s="47"/>
      <c r="L28" s="47"/>
      <c r="M28" s="47"/>
    </row>
    <row r="29" spans="1:18" ht="15.75" x14ac:dyDescent="0.25">
      <c r="A29" s="28"/>
      <c r="B29" s="52" t="s">
        <v>109</v>
      </c>
      <c r="C29" s="53"/>
      <c r="D29" s="53"/>
      <c r="E29" s="53"/>
      <c r="F29" s="53"/>
      <c r="G29" s="53"/>
      <c r="H29" s="55"/>
      <c r="I29" s="60"/>
      <c r="J29" s="30"/>
      <c r="K29" s="30"/>
      <c r="L29" s="30"/>
      <c r="M29" s="27"/>
    </row>
    <row r="30" spans="1:18" s="28" customFormat="1" ht="15.75" x14ac:dyDescent="0.25">
      <c r="B30" s="56"/>
      <c r="C30" s="57"/>
      <c r="D30" s="57"/>
      <c r="E30" s="57"/>
      <c r="F30" s="58"/>
      <c r="G30" s="85"/>
      <c r="H30" s="103" t="s">
        <v>158</v>
      </c>
      <c r="I30" s="85"/>
      <c r="K30" s="30"/>
      <c r="L30" s="30"/>
      <c r="M30" s="30"/>
    </row>
    <row r="31" spans="1:18" s="28" customFormat="1" x14ac:dyDescent="0.2">
      <c r="B31" s="62"/>
      <c r="C31" s="57" t="s">
        <v>9</v>
      </c>
      <c r="D31" s="57"/>
      <c r="E31" s="57"/>
      <c r="F31" s="78" t="s">
        <v>83</v>
      </c>
      <c r="G31" s="85"/>
      <c r="H31" s="104" t="s">
        <v>106</v>
      </c>
      <c r="I31" s="85"/>
      <c r="J31" s="49"/>
      <c r="K31" s="30"/>
      <c r="L31" s="30"/>
      <c r="M31" s="30"/>
    </row>
    <row r="32" spans="1:18" s="28" customFormat="1" x14ac:dyDescent="0.2">
      <c r="B32" s="62"/>
      <c r="C32" s="57" t="s">
        <v>16</v>
      </c>
      <c r="D32" s="57"/>
      <c r="E32" s="57"/>
      <c r="F32" s="79" t="s">
        <v>111</v>
      </c>
      <c r="G32" s="85"/>
      <c r="H32" s="104" t="s">
        <v>107</v>
      </c>
      <c r="I32" s="85"/>
      <c r="J32" s="49"/>
      <c r="K32" s="30"/>
      <c r="L32" s="30"/>
      <c r="M32" s="30"/>
    </row>
    <row r="33" spans="1:13" s="28" customFormat="1" x14ac:dyDescent="0.2">
      <c r="B33" s="62"/>
      <c r="C33" s="57" t="s">
        <v>17</v>
      </c>
      <c r="D33" s="57"/>
      <c r="E33" s="57"/>
      <c r="F33" s="79" t="s">
        <v>110</v>
      </c>
      <c r="G33" s="85"/>
      <c r="H33" s="104" t="s">
        <v>108</v>
      </c>
      <c r="I33" s="85"/>
      <c r="J33" s="49"/>
      <c r="K33" s="30"/>
      <c r="L33" s="30"/>
      <c r="M33" s="30"/>
    </row>
    <row r="34" spans="1:13" s="28" customFormat="1" ht="18.75" customHeight="1" x14ac:dyDescent="0.2">
      <c r="B34" s="71" t="s">
        <v>71</v>
      </c>
      <c r="C34" s="60"/>
      <c r="D34" s="60"/>
      <c r="E34" s="60"/>
      <c r="F34" s="60"/>
      <c r="G34" s="60"/>
      <c r="H34" s="105"/>
      <c r="I34" s="60"/>
      <c r="J34" s="48"/>
      <c r="K34" s="30"/>
      <c r="L34" s="30"/>
      <c r="M34" s="30"/>
    </row>
    <row r="35" spans="1:13" s="28" customFormat="1" x14ac:dyDescent="0.2">
      <c r="B35" s="66"/>
      <c r="C35" s="60"/>
      <c r="D35" s="60"/>
      <c r="E35" s="60"/>
      <c r="F35" s="60"/>
      <c r="G35" s="60"/>
      <c r="H35" s="105"/>
      <c r="I35" s="60"/>
      <c r="J35" s="48"/>
      <c r="K35" s="30"/>
      <c r="L35" s="30"/>
      <c r="M35" s="30"/>
    </row>
    <row r="36" spans="1:13" s="28" customFormat="1" ht="27.75" customHeight="1" thickBot="1" x14ac:dyDescent="0.25">
      <c r="B36" s="130" t="s">
        <v>114</v>
      </c>
      <c r="C36" s="131"/>
      <c r="D36" s="131"/>
      <c r="E36" s="131"/>
      <c r="F36" s="131"/>
      <c r="G36" s="131"/>
      <c r="H36" s="133"/>
      <c r="I36" s="60"/>
      <c r="J36" s="30"/>
      <c r="K36" s="30"/>
      <c r="L36" s="30"/>
      <c r="M36" s="30"/>
    </row>
    <row r="37" spans="1:13" x14ac:dyDescent="0.2">
      <c r="A37" s="28"/>
      <c r="B37" s="30"/>
      <c r="C37" s="30"/>
      <c r="D37" s="30"/>
      <c r="E37" s="30"/>
      <c r="F37" s="30"/>
      <c r="G37" s="30"/>
      <c r="H37" s="30"/>
      <c r="I37" s="30"/>
      <c r="J37" s="30"/>
      <c r="K37" s="30"/>
      <c r="L37" s="30"/>
      <c r="M37" s="27"/>
    </row>
    <row r="38" spans="1:13" x14ac:dyDescent="0.2">
      <c r="A38" s="28"/>
      <c r="B38" s="30"/>
      <c r="C38" s="30"/>
      <c r="D38" s="30"/>
      <c r="E38" s="30"/>
      <c r="F38" s="30"/>
      <c r="G38" s="30"/>
      <c r="H38" s="30"/>
      <c r="I38" s="30"/>
      <c r="J38" s="30"/>
      <c r="K38" s="30"/>
      <c r="L38" s="30"/>
      <c r="M38" s="27"/>
    </row>
    <row r="39" spans="1:13" x14ac:dyDescent="0.2">
      <c r="A39" s="28"/>
      <c r="B39" s="30"/>
      <c r="C39" s="30"/>
      <c r="D39" s="30"/>
      <c r="E39" s="30"/>
      <c r="F39" s="30"/>
      <c r="G39" s="30"/>
      <c r="H39" s="30"/>
      <c r="I39" s="30"/>
      <c r="J39" s="30"/>
      <c r="K39" s="30"/>
      <c r="L39" s="30"/>
      <c r="M39" s="27"/>
    </row>
    <row r="40" spans="1:13" x14ac:dyDescent="0.2">
      <c r="A40" s="28"/>
      <c r="B40" s="30"/>
      <c r="C40" s="28"/>
      <c r="D40" s="28"/>
      <c r="E40" s="28"/>
      <c r="F40" s="28"/>
      <c r="G40" s="28"/>
      <c r="H40" s="28"/>
      <c r="I40" s="28"/>
      <c r="J40" s="28"/>
      <c r="K40" s="28"/>
      <c r="L40" s="28"/>
    </row>
    <row r="41" spans="1:13" x14ac:dyDescent="0.2">
      <c r="A41" s="28"/>
      <c r="B41" s="28"/>
      <c r="C41" s="28"/>
      <c r="D41" s="28"/>
      <c r="E41" s="28"/>
      <c r="F41" s="28"/>
      <c r="G41" s="28"/>
      <c r="H41" s="28"/>
      <c r="I41" s="28"/>
      <c r="J41" s="28"/>
      <c r="K41" s="28"/>
      <c r="L41" s="28"/>
    </row>
    <row r="42" spans="1:13" x14ac:dyDescent="0.2">
      <c r="A42" s="28"/>
      <c r="B42" s="28"/>
      <c r="C42" s="28"/>
      <c r="D42" s="28"/>
      <c r="E42" s="28"/>
      <c r="F42" s="28"/>
      <c r="G42" s="28"/>
      <c r="H42" s="28"/>
      <c r="I42" s="28"/>
      <c r="J42" s="28"/>
      <c r="K42" s="28"/>
      <c r="L42" s="28"/>
    </row>
  </sheetData>
  <mergeCells count="4">
    <mergeCell ref="B23:M23"/>
    <mergeCell ref="B24:M24"/>
    <mergeCell ref="B36:H36"/>
    <mergeCell ref="B26:M26"/>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9"/>
  <sheetViews>
    <sheetView showGridLines="0" zoomScaleNormal="100" workbookViewId="0">
      <selection activeCell="B2" sqref="B2"/>
    </sheetView>
  </sheetViews>
  <sheetFormatPr defaultColWidth="9.140625" defaultRowHeight="12.75" x14ac:dyDescent="0.2"/>
  <cols>
    <col min="1" max="1" width="3.42578125" style="26" customWidth="1"/>
    <col min="2" max="2" width="20.5703125" style="26" customWidth="1"/>
    <col min="3" max="5" width="9.140625" style="26"/>
    <col min="6" max="6" width="12.5703125" style="26" customWidth="1"/>
    <col min="7" max="7" width="11.5703125" style="26" customWidth="1"/>
    <col min="8" max="8" width="9.85546875" style="26" bestFit="1" customWidth="1"/>
    <col min="9" max="9" width="14.140625" style="26" customWidth="1"/>
    <col min="10" max="10" width="18.28515625" style="26" customWidth="1"/>
    <col min="11" max="12" width="9.140625" style="26"/>
    <col min="13" max="13" width="27.85546875" style="26" customWidth="1"/>
    <col min="14" max="15" width="9.140625" style="26"/>
    <col min="16" max="16" width="6.42578125" style="26" customWidth="1"/>
    <col min="17" max="16384" width="9.140625" style="26"/>
  </cols>
  <sheetData>
    <row r="2" spans="2:18" ht="15.75" x14ac:dyDescent="0.25">
      <c r="B2" s="34" t="s">
        <v>91</v>
      </c>
    </row>
    <row r="3" spans="2:18" x14ac:dyDescent="0.2">
      <c r="B3" s="26" t="s">
        <v>2</v>
      </c>
      <c r="G3" s="39" t="s">
        <v>92</v>
      </c>
      <c r="H3" s="39" t="s">
        <v>47</v>
      </c>
      <c r="I3" s="39"/>
      <c r="P3" s="35"/>
      <c r="R3" s="35"/>
    </row>
    <row r="4" spans="2:18" x14ac:dyDescent="0.2">
      <c r="N4" s="27"/>
    </row>
    <row r="5" spans="2:18" x14ac:dyDescent="0.2">
      <c r="B5" s="37" t="s">
        <v>13</v>
      </c>
      <c r="G5" s="12">
        <f>G7-G6</f>
        <v>12459</v>
      </c>
      <c r="H5" s="12">
        <f>H7-H6</f>
        <v>11755</v>
      </c>
      <c r="I5" s="36"/>
      <c r="N5" s="27"/>
    </row>
    <row r="6" spans="2:18" x14ac:dyDescent="0.2">
      <c r="B6" s="35" t="s">
        <v>18</v>
      </c>
      <c r="G6" s="13">
        <v>0</v>
      </c>
      <c r="H6" s="13">
        <v>93</v>
      </c>
      <c r="I6" s="38"/>
      <c r="N6" s="27"/>
    </row>
    <row r="7" spans="2:18" x14ac:dyDescent="0.2">
      <c r="B7" s="37" t="s">
        <v>15</v>
      </c>
      <c r="G7" s="20">
        <v>12459</v>
      </c>
      <c r="H7" s="20">
        <v>11848</v>
      </c>
      <c r="I7" s="36"/>
    </row>
    <row r="8" spans="2:18" x14ac:dyDescent="0.2">
      <c r="B8" s="26" t="s">
        <v>6</v>
      </c>
      <c r="G8" s="20">
        <v>-76</v>
      </c>
      <c r="H8" s="20">
        <v>-419</v>
      </c>
      <c r="I8" s="36"/>
    </row>
    <row r="9" spans="2:18" x14ac:dyDescent="0.2">
      <c r="B9" s="37" t="s">
        <v>0</v>
      </c>
      <c r="G9" s="12">
        <f>G7+G8</f>
        <v>12383</v>
      </c>
      <c r="H9" s="12">
        <v>10757</v>
      </c>
      <c r="I9" s="36"/>
    </row>
    <row r="10" spans="2:18" x14ac:dyDescent="0.2">
      <c r="B10" s="26" t="s">
        <v>3</v>
      </c>
      <c r="G10" s="20">
        <v>-5073</v>
      </c>
      <c r="H10" s="20">
        <v>-4785</v>
      </c>
      <c r="I10" s="36"/>
      <c r="N10" s="27"/>
      <c r="P10" s="35"/>
    </row>
    <row r="11" spans="2:18" x14ac:dyDescent="0.2">
      <c r="B11" s="35" t="s">
        <v>51</v>
      </c>
      <c r="G11" s="25">
        <v>-4143</v>
      </c>
      <c r="H11" s="20">
        <v>-58</v>
      </c>
      <c r="I11" s="36"/>
      <c r="N11" s="27"/>
    </row>
    <row r="12" spans="2:18" x14ac:dyDescent="0.2">
      <c r="B12" s="37" t="s">
        <v>100</v>
      </c>
      <c r="G12" s="12">
        <f>G9+G10+G11</f>
        <v>3167</v>
      </c>
      <c r="H12" s="12">
        <f>H9+H10+H11</f>
        <v>5914</v>
      </c>
      <c r="I12" s="36"/>
    </row>
    <row r="13" spans="2:18" x14ac:dyDescent="0.2">
      <c r="B13" s="26" t="s">
        <v>7</v>
      </c>
      <c r="G13" s="12">
        <f>G8</f>
        <v>-76</v>
      </c>
      <c r="H13" s="12">
        <f>H8</f>
        <v>-419</v>
      </c>
      <c r="I13" s="36"/>
    </row>
    <row r="14" spans="2:18" x14ac:dyDescent="0.2">
      <c r="B14" s="37" t="s">
        <v>4</v>
      </c>
      <c r="G14" s="12">
        <f>G11</f>
        <v>-4143</v>
      </c>
      <c r="H14" s="12">
        <f>H11</f>
        <v>-58</v>
      </c>
      <c r="I14" s="36"/>
      <c r="N14" s="27"/>
    </row>
    <row r="15" spans="2:18" x14ac:dyDescent="0.2">
      <c r="B15" s="37" t="s">
        <v>101</v>
      </c>
      <c r="G15" s="12">
        <f>G12-G13-G14</f>
        <v>7386</v>
      </c>
      <c r="H15" s="12">
        <f>H12-H13-H14</f>
        <v>6391</v>
      </c>
      <c r="I15" s="36"/>
    </row>
    <row r="16" spans="2:18" x14ac:dyDescent="0.2">
      <c r="B16" s="35" t="s">
        <v>19</v>
      </c>
      <c r="G16" s="12">
        <f>G6</f>
        <v>0</v>
      </c>
      <c r="H16" s="12">
        <f>H6</f>
        <v>93</v>
      </c>
      <c r="I16" s="36"/>
    </row>
    <row r="17" spans="1:18" x14ac:dyDescent="0.2">
      <c r="B17" s="37" t="s">
        <v>102</v>
      </c>
      <c r="G17" s="12">
        <f>G15-G16</f>
        <v>7386</v>
      </c>
      <c r="H17" s="12">
        <f>H15-H16</f>
        <v>6298</v>
      </c>
      <c r="I17" s="36"/>
    </row>
    <row r="19" spans="1:18" x14ac:dyDescent="0.2">
      <c r="B19" s="33" t="s">
        <v>49</v>
      </c>
      <c r="C19" s="27"/>
      <c r="D19" s="27"/>
      <c r="E19" s="27"/>
      <c r="F19" s="27"/>
      <c r="G19" s="27"/>
      <c r="H19" s="27"/>
      <c r="I19" s="27"/>
      <c r="J19" s="27"/>
      <c r="K19" s="27"/>
      <c r="L19" s="27"/>
      <c r="M19" s="27"/>
    </row>
    <row r="20" spans="1:18" x14ac:dyDescent="0.2">
      <c r="B20" s="46"/>
      <c r="C20" s="27"/>
      <c r="D20" s="27"/>
      <c r="E20" s="27"/>
      <c r="F20" s="27"/>
      <c r="G20" s="27"/>
      <c r="H20" s="27"/>
      <c r="I20" s="27"/>
      <c r="J20" s="27"/>
      <c r="K20" s="27"/>
      <c r="L20" s="27"/>
      <c r="M20" s="27"/>
    </row>
    <row r="21" spans="1:18" ht="15.75" x14ac:dyDescent="0.25">
      <c r="B21" s="34" t="s">
        <v>11</v>
      </c>
      <c r="C21" s="27"/>
      <c r="D21" s="27"/>
      <c r="E21" s="27"/>
      <c r="F21" s="27"/>
      <c r="G21" s="27"/>
      <c r="H21" s="27"/>
      <c r="I21" s="27"/>
      <c r="J21" s="27"/>
      <c r="K21" s="27"/>
      <c r="L21" s="27"/>
      <c r="M21" s="27"/>
    </row>
    <row r="22" spans="1:18" ht="15.75" x14ac:dyDescent="0.25">
      <c r="B22" s="34"/>
      <c r="C22" s="27"/>
      <c r="D22" s="27"/>
      <c r="E22" s="27"/>
      <c r="F22" s="27"/>
      <c r="G22" s="27"/>
      <c r="H22" s="27"/>
      <c r="I22" s="27"/>
      <c r="J22" s="27"/>
      <c r="K22" s="27"/>
      <c r="L22" s="27"/>
      <c r="M22" s="27"/>
    </row>
    <row r="23" spans="1:18" s="35" customFormat="1" ht="12.75" customHeight="1" x14ac:dyDescent="0.2">
      <c r="B23" s="134" t="s">
        <v>97</v>
      </c>
      <c r="C23" s="134"/>
      <c r="D23" s="134"/>
      <c r="E23" s="134"/>
      <c r="F23" s="134"/>
      <c r="G23" s="134"/>
      <c r="H23" s="134"/>
      <c r="I23" s="134"/>
      <c r="J23" s="134"/>
      <c r="K23" s="134"/>
      <c r="L23" s="134"/>
      <c r="M23" s="134"/>
      <c r="N23" s="51"/>
      <c r="O23" s="51"/>
      <c r="P23" s="51"/>
      <c r="Q23" s="51"/>
      <c r="R23" s="51"/>
    </row>
    <row r="24" spans="1:18" s="35" customFormat="1" x14ac:dyDescent="0.2">
      <c r="B24" s="134" t="s">
        <v>98</v>
      </c>
      <c r="C24" s="134"/>
      <c r="D24" s="134"/>
      <c r="E24" s="134"/>
      <c r="F24" s="134"/>
      <c r="G24" s="134"/>
      <c r="H24" s="134"/>
      <c r="I24" s="134"/>
      <c r="J24" s="134"/>
      <c r="K24" s="134"/>
      <c r="L24" s="134"/>
      <c r="M24" s="134"/>
      <c r="N24" s="51"/>
      <c r="O24" s="51"/>
      <c r="P24" s="51"/>
      <c r="Q24" s="51"/>
      <c r="R24" s="51"/>
    </row>
    <row r="25" spans="1:18" s="35" customFormat="1" x14ac:dyDescent="0.2">
      <c r="B25" s="96"/>
      <c r="C25" s="96"/>
      <c r="D25" s="96"/>
      <c r="E25" s="96"/>
      <c r="F25" s="96"/>
      <c r="G25" s="96"/>
      <c r="H25" s="96"/>
      <c r="I25" s="96"/>
      <c r="J25" s="96"/>
      <c r="K25" s="96"/>
      <c r="L25" s="96"/>
      <c r="M25" s="96"/>
      <c r="N25" s="51"/>
      <c r="O25" s="51"/>
      <c r="P25" s="51"/>
      <c r="Q25" s="51"/>
      <c r="R25" s="51"/>
    </row>
    <row r="26" spans="1:18" x14ac:dyDescent="0.2">
      <c r="A26" s="28"/>
      <c r="B26" s="47"/>
      <c r="C26" s="47"/>
      <c r="D26" s="47"/>
      <c r="E26" s="47"/>
      <c r="F26" s="47"/>
      <c r="G26" s="47"/>
      <c r="H26" s="47"/>
      <c r="I26" s="47"/>
      <c r="J26" s="47"/>
      <c r="K26" s="47"/>
      <c r="L26" s="47"/>
      <c r="M26" s="47"/>
    </row>
    <row r="27" spans="1:18" ht="15.75" x14ac:dyDescent="0.25">
      <c r="A27" s="28"/>
      <c r="B27" s="80" t="s">
        <v>93</v>
      </c>
      <c r="C27" s="81"/>
      <c r="D27" s="81"/>
      <c r="E27" s="81"/>
      <c r="F27" s="81"/>
      <c r="G27" s="81"/>
      <c r="H27" s="83"/>
      <c r="I27" s="60"/>
      <c r="J27" s="30"/>
      <c r="K27" s="27"/>
      <c r="L27" s="27"/>
      <c r="M27" s="27"/>
    </row>
    <row r="28" spans="1:18" s="28" customFormat="1" ht="15.75" x14ac:dyDescent="0.25">
      <c r="B28" s="84"/>
      <c r="C28" s="57"/>
      <c r="D28" s="57"/>
      <c r="E28" s="57"/>
      <c r="F28" s="58"/>
      <c r="H28" s="86" t="s">
        <v>53</v>
      </c>
      <c r="I28" s="85"/>
      <c r="K28" s="30"/>
      <c r="L28" s="30"/>
      <c r="M28" s="30"/>
    </row>
    <row r="29" spans="1:18" s="28" customFormat="1" x14ac:dyDescent="0.2">
      <c r="B29" s="87"/>
      <c r="C29" s="57" t="s">
        <v>9</v>
      </c>
      <c r="D29" s="57"/>
      <c r="E29" s="57"/>
      <c r="F29" s="78" t="s">
        <v>83</v>
      </c>
      <c r="H29" s="89" t="s">
        <v>94</v>
      </c>
      <c r="I29" s="85"/>
      <c r="J29" s="49"/>
      <c r="K29" s="30"/>
      <c r="L29" s="30"/>
      <c r="M29" s="30"/>
    </row>
    <row r="30" spans="1:18" s="28" customFormat="1" x14ac:dyDescent="0.2">
      <c r="B30" s="87"/>
      <c r="C30" s="57" t="s">
        <v>16</v>
      </c>
      <c r="D30" s="57"/>
      <c r="E30" s="57"/>
      <c r="F30" s="79" t="s">
        <v>84</v>
      </c>
      <c r="H30" s="89" t="s">
        <v>95</v>
      </c>
      <c r="I30" s="85"/>
      <c r="J30" s="49"/>
      <c r="K30" s="30"/>
      <c r="L30" s="30"/>
      <c r="M30" s="30"/>
    </row>
    <row r="31" spans="1:18" s="28" customFormat="1" x14ac:dyDescent="0.2">
      <c r="B31" s="87"/>
      <c r="C31" s="57" t="s">
        <v>17</v>
      </c>
      <c r="D31" s="57"/>
      <c r="E31" s="57"/>
      <c r="F31" s="79" t="s">
        <v>85</v>
      </c>
      <c r="H31" s="89" t="s">
        <v>96</v>
      </c>
      <c r="I31" s="85"/>
      <c r="J31" s="49"/>
      <c r="K31" s="30"/>
      <c r="L31" s="30"/>
      <c r="M31" s="30"/>
    </row>
    <row r="32" spans="1:18" s="28" customFormat="1" ht="18.75" customHeight="1" x14ac:dyDescent="0.2">
      <c r="B32" s="90" t="s">
        <v>71</v>
      </c>
      <c r="C32" s="60"/>
      <c r="D32" s="60"/>
      <c r="E32" s="60"/>
      <c r="F32" s="60"/>
      <c r="G32" s="60"/>
      <c r="H32" s="97"/>
      <c r="I32" s="60"/>
      <c r="J32" s="48"/>
      <c r="K32" s="30"/>
      <c r="L32" s="30"/>
      <c r="M32" s="30"/>
    </row>
    <row r="33" spans="1:13" s="28" customFormat="1" x14ac:dyDescent="0.2">
      <c r="B33" s="91"/>
      <c r="C33" s="60"/>
      <c r="D33" s="60"/>
      <c r="E33" s="60"/>
      <c r="F33" s="60"/>
      <c r="G33" s="60"/>
      <c r="H33" s="97"/>
      <c r="I33" s="60"/>
      <c r="J33" s="48"/>
      <c r="K33" s="30"/>
      <c r="L33" s="30"/>
      <c r="M33" s="30"/>
    </row>
    <row r="34" spans="1:13" s="28" customFormat="1" ht="27.75" customHeight="1" x14ac:dyDescent="0.2">
      <c r="B34" s="135" t="s">
        <v>99</v>
      </c>
      <c r="C34" s="136"/>
      <c r="D34" s="136"/>
      <c r="E34" s="136"/>
      <c r="F34" s="136"/>
      <c r="G34" s="136"/>
      <c r="H34" s="137"/>
      <c r="I34" s="60"/>
      <c r="J34" s="30"/>
      <c r="K34" s="30"/>
      <c r="L34" s="30"/>
      <c r="M34" s="30"/>
    </row>
    <row r="35" spans="1:13" s="28" customFormat="1" x14ac:dyDescent="0.2">
      <c r="B35" s="93"/>
      <c r="C35" s="94"/>
      <c r="D35" s="94"/>
      <c r="E35" s="94"/>
      <c r="F35" s="94"/>
      <c r="G35" s="94"/>
      <c r="H35" s="95"/>
      <c r="I35" s="60"/>
      <c r="J35" s="30"/>
      <c r="K35" s="30"/>
      <c r="L35" s="30"/>
      <c r="M35" s="30"/>
    </row>
    <row r="36" spans="1:13" x14ac:dyDescent="0.2">
      <c r="A36" s="28"/>
      <c r="B36" s="30"/>
      <c r="C36" s="30"/>
      <c r="D36" s="30"/>
      <c r="E36" s="30"/>
      <c r="F36" s="30"/>
      <c r="G36" s="30"/>
      <c r="H36" s="30"/>
      <c r="I36" s="30"/>
      <c r="J36" s="30"/>
      <c r="K36" s="27"/>
      <c r="L36" s="27"/>
      <c r="M36" s="27"/>
    </row>
    <row r="37" spans="1:13" x14ac:dyDescent="0.2">
      <c r="B37" s="27"/>
      <c r="C37" s="27"/>
      <c r="D37" s="27"/>
      <c r="E37" s="27"/>
      <c r="F37" s="30"/>
      <c r="G37" s="30"/>
      <c r="H37" s="30"/>
      <c r="I37" s="30"/>
      <c r="J37" s="30"/>
      <c r="K37" s="27"/>
      <c r="L37" s="27"/>
      <c r="M37" s="27"/>
    </row>
    <row r="38" spans="1:13" x14ac:dyDescent="0.2">
      <c r="B38" s="27"/>
      <c r="C38" s="27"/>
      <c r="D38" s="27"/>
      <c r="E38" s="27"/>
      <c r="F38" s="27"/>
      <c r="G38" s="27"/>
      <c r="H38" s="27"/>
      <c r="I38" s="27"/>
      <c r="J38" s="27"/>
      <c r="K38" s="27"/>
      <c r="L38" s="27"/>
      <c r="M38" s="27"/>
    </row>
    <row r="39" spans="1:13" x14ac:dyDescent="0.2">
      <c r="B39" s="27"/>
    </row>
  </sheetData>
  <mergeCells count="3">
    <mergeCell ref="B23:M23"/>
    <mergeCell ref="B24:M24"/>
    <mergeCell ref="B34:H3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7"/>
  <sheetViews>
    <sheetView showGridLines="0" zoomScaleNormal="100" workbookViewId="0">
      <selection activeCell="B2" sqref="B2"/>
    </sheetView>
  </sheetViews>
  <sheetFormatPr defaultColWidth="9.140625" defaultRowHeight="12.75" x14ac:dyDescent="0.2"/>
  <cols>
    <col min="1" max="1" width="3.42578125" style="26" customWidth="1"/>
    <col min="2" max="2" width="20.5703125" style="26" customWidth="1"/>
    <col min="3" max="5" width="9.140625" style="26"/>
    <col min="6" max="6" width="12.5703125" style="26" customWidth="1"/>
    <col min="7" max="7" width="11.5703125" style="26" customWidth="1"/>
    <col min="8" max="8" width="9.85546875" style="26" bestFit="1" customWidth="1"/>
    <col min="9" max="9" width="14.140625" style="26" customWidth="1"/>
    <col min="10" max="10" width="18.28515625" style="26" customWidth="1"/>
    <col min="11" max="12" width="9.140625" style="26"/>
    <col min="13" max="13" width="8.140625" style="26" customWidth="1"/>
    <col min="14" max="15" width="9.140625" style="26"/>
    <col min="16" max="16" width="6.42578125" style="26" customWidth="1"/>
    <col min="17" max="16384" width="9.140625" style="26"/>
  </cols>
  <sheetData>
    <row r="2" spans="2:18" ht="15.75" x14ac:dyDescent="0.25">
      <c r="B2" s="34" t="s">
        <v>79</v>
      </c>
    </row>
    <row r="3" spans="2:18" x14ac:dyDescent="0.2">
      <c r="B3" s="26" t="s">
        <v>2</v>
      </c>
      <c r="G3" s="39" t="s">
        <v>80</v>
      </c>
      <c r="H3" s="39" t="s">
        <v>42</v>
      </c>
      <c r="I3" s="39"/>
      <c r="P3" s="35"/>
      <c r="R3" s="35"/>
    </row>
    <row r="4" spans="2:18" x14ac:dyDescent="0.2">
      <c r="N4" s="27"/>
    </row>
    <row r="5" spans="2:18" x14ac:dyDescent="0.2">
      <c r="B5" s="37" t="s">
        <v>13</v>
      </c>
      <c r="G5" s="12">
        <f>G7-G6</f>
        <v>11584</v>
      </c>
      <c r="H5" s="12">
        <f>H7-H6</f>
        <v>10602</v>
      </c>
      <c r="I5" s="36"/>
      <c r="N5" s="27"/>
    </row>
    <row r="6" spans="2:18" x14ac:dyDescent="0.2">
      <c r="B6" s="35" t="s">
        <v>18</v>
      </c>
      <c r="G6" s="13">
        <f>-39</f>
        <v>-39</v>
      </c>
      <c r="H6" s="13">
        <v>93</v>
      </c>
      <c r="I6" s="38"/>
      <c r="N6" s="27"/>
    </row>
    <row r="7" spans="2:18" x14ac:dyDescent="0.2">
      <c r="B7" s="37" t="s">
        <v>15</v>
      </c>
      <c r="G7" s="20">
        <v>11545</v>
      </c>
      <c r="H7" s="20">
        <v>10695</v>
      </c>
      <c r="I7" s="36"/>
    </row>
    <row r="8" spans="2:18" x14ac:dyDescent="0.2">
      <c r="B8" s="26" t="s">
        <v>6</v>
      </c>
      <c r="G8" s="20">
        <v>-287</v>
      </c>
      <c r="H8" s="20">
        <v>-159</v>
      </c>
      <c r="I8" s="36"/>
    </row>
    <row r="9" spans="2:18" x14ac:dyDescent="0.2">
      <c r="B9" s="37" t="s">
        <v>0</v>
      </c>
      <c r="G9" s="12">
        <f>G7+G8</f>
        <v>11258</v>
      </c>
      <c r="H9" s="12">
        <v>10757</v>
      </c>
      <c r="I9" s="36"/>
    </row>
    <row r="10" spans="2:18" x14ac:dyDescent="0.2">
      <c r="B10" s="26" t="s">
        <v>3</v>
      </c>
      <c r="G10" s="20">
        <v>-4840</v>
      </c>
      <c r="H10" s="20">
        <v>-4336</v>
      </c>
      <c r="I10" s="36"/>
      <c r="N10" s="27"/>
      <c r="P10" s="35"/>
    </row>
    <row r="11" spans="2:18" x14ac:dyDescent="0.2">
      <c r="B11" s="35" t="s">
        <v>51</v>
      </c>
      <c r="G11" s="20">
        <v>-223</v>
      </c>
      <c r="H11" s="20">
        <v>-7</v>
      </c>
      <c r="I11" s="36"/>
      <c r="N11" s="27"/>
    </row>
    <row r="12" spans="2:18" x14ac:dyDescent="0.2">
      <c r="B12" s="37" t="s">
        <v>1</v>
      </c>
      <c r="G12" s="12">
        <f>G9+G10+G11</f>
        <v>6195</v>
      </c>
      <c r="H12" s="12">
        <f>H9+H10+H11</f>
        <v>6414</v>
      </c>
      <c r="I12" s="36"/>
    </row>
    <row r="13" spans="2:18" x14ac:dyDescent="0.2">
      <c r="B13" s="26" t="s">
        <v>7</v>
      </c>
      <c r="G13" s="12">
        <f>G8</f>
        <v>-287</v>
      </c>
      <c r="H13" s="12">
        <f>H8</f>
        <v>-159</v>
      </c>
      <c r="I13" s="36"/>
    </row>
    <row r="14" spans="2:18" x14ac:dyDescent="0.2">
      <c r="B14" s="37" t="s">
        <v>4</v>
      </c>
      <c r="G14" s="12">
        <f>G11</f>
        <v>-223</v>
      </c>
      <c r="H14" s="12">
        <f>H11</f>
        <v>-7</v>
      </c>
      <c r="I14" s="36"/>
      <c r="N14" s="27"/>
    </row>
    <row r="15" spans="2:18" x14ac:dyDescent="0.2">
      <c r="B15" s="37" t="s">
        <v>5</v>
      </c>
      <c r="G15" s="12">
        <f>G12-G13-G14</f>
        <v>6705</v>
      </c>
      <c r="H15" s="12">
        <f>H12-H13-H14</f>
        <v>6580</v>
      </c>
      <c r="I15" s="36"/>
    </row>
    <row r="16" spans="2:18" x14ac:dyDescent="0.2">
      <c r="B16" s="35" t="s">
        <v>19</v>
      </c>
      <c r="G16" s="12">
        <f>G6</f>
        <v>-39</v>
      </c>
      <c r="H16" s="12">
        <f>H6</f>
        <v>93</v>
      </c>
      <c r="I16" s="36"/>
    </row>
    <row r="17" spans="1:18" x14ac:dyDescent="0.2">
      <c r="B17" s="37" t="s">
        <v>14</v>
      </c>
      <c r="G17" s="12">
        <f>G15-G16</f>
        <v>6744</v>
      </c>
      <c r="H17" s="12">
        <f>H15-H16</f>
        <v>6487</v>
      </c>
      <c r="I17" s="36"/>
    </row>
    <row r="19" spans="1:18" x14ac:dyDescent="0.2">
      <c r="B19" s="33" t="s">
        <v>49</v>
      </c>
      <c r="C19" s="27"/>
      <c r="D19" s="27"/>
      <c r="E19" s="27"/>
      <c r="F19" s="27"/>
      <c r="G19" s="27"/>
      <c r="H19" s="27"/>
      <c r="I19" s="27"/>
      <c r="J19" s="27"/>
      <c r="K19" s="27"/>
      <c r="L19" s="27"/>
      <c r="M19" s="27"/>
    </row>
    <row r="20" spans="1:18" x14ac:dyDescent="0.2">
      <c r="B20" s="46"/>
      <c r="C20" s="27"/>
      <c r="D20" s="27"/>
      <c r="E20" s="27"/>
      <c r="F20" s="27"/>
      <c r="G20" s="27"/>
      <c r="H20" s="27"/>
      <c r="I20" s="27"/>
      <c r="J20" s="27"/>
      <c r="K20" s="27"/>
      <c r="L20" s="27"/>
      <c r="M20" s="27"/>
    </row>
    <row r="21" spans="1:18" ht="15.75" x14ac:dyDescent="0.25">
      <c r="B21" s="34" t="s">
        <v>11</v>
      </c>
      <c r="C21" s="27"/>
      <c r="D21" s="27"/>
      <c r="E21" s="27"/>
      <c r="F21" s="27"/>
      <c r="G21" s="27"/>
      <c r="H21" s="27"/>
      <c r="I21" s="27"/>
      <c r="J21" s="27"/>
      <c r="K21" s="27"/>
      <c r="L21" s="27"/>
      <c r="M21" s="27"/>
    </row>
    <row r="22" spans="1:18" ht="15.75" x14ac:dyDescent="0.25">
      <c r="B22" s="34"/>
      <c r="C22" s="27"/>
      <c r="D22" s="27"/>
      <c r="E22" s="27"/>
      <c r="F22" s="27"/>
      <c r="G22" s="27"/>
      <c r="H22" s="27"/>
      <c r="I22" s="27"/>
      <c r="J22" s="27"/>
      <c r="K22" s="27"/>
      <c r="L22" s="27"/>
      <c r="M22" s="27"/>
    </row>
    <row r="23" spans="1:18" s="35" customFormat="1" x14ac:dyDescent="0.2">
      <c r="B23" s="134" t="s">
        <v>90</v>
      </c>
      <c r="C23" s="134"/>
      <c r="D23" s="134"/>
      <c r="E23" s="134"/>
      <c r="F23" s="134"/>
      <c r="G23" s="134"/>
      <c r="H23" s="134"/>
      <c r="I23" s="134"/>
      <c r="J23" s="134"/>
      <c r="K23" s="134"/>
      <c r="L23" s="134"/>
      <c r="M23" s="134"/>
      <c r="N23" s="51"/>
      <c r="O23" s="51"/>
      <c r="P23" s="51"/>
      <c r="Q23" s="51"/>
      <c r="R23" s="51"/>
    </row>
    <row r="24" spans="1:18" x14ac:dyDescent="0.2">
      <c r="A24" s="28"/>
      <c r="B24" s="47"/>
      <c r="C24" s="47"/>
      <c r="D24" s="47"/>
      <c r="E24" s="47"/>
      <c r="F24" s="47"/>
      <c r="G24" s="47"/>
      <c r="H24" s="47"/>
      <c r="I24" s="47"/>
      <c r="J24" s="47"/>
      <c r="K24" s="47"/>
      <c r="L24" s="47"/>
      <c r="M24" s="47"/>
    </row>
    <row r="25" spans="1:18" ht="15.75" x14ac:dyDescent="0.25">
      <c r="A25" s="28"/>
      <c r="B25" s="80" t="s">
        <v>89</v>
      </c>
      <c r="C25" s="81"/>
      <c r="D25" s="81"/>
      <c r="E25" s="81"/>
      <c r="F25" s="81"/>
      <c r="G25" s="81"/>
      <c r="H25" s="82"/>
      <c r="I25" s="83"/>
      <c r="J25" s="30"/>
      <c r="K25" s="27"/>
      <c r="L25" s="27"/>
      <c r="M25" s="27"/>
    </row>
    <row r="26" spans="1:18" s="28" customFormat="1" ht="15.75" x14ac:dyDescent="0.25">
      <c r="B26" s="84"/>
      <c r="C26" s="57"/>
      <c r="D26" s="57"/>
      <c r="E26" s="57"/>
      <c r="F26" s="58"/>
      <c r="G26" s="85"/>
      <c r="H26" s="85"/>
      <c r="I26" s="86" t="s">
        <v>53</v>
      </c>
      <c r="K26" s="30"/>
      <c r="L26" s="30"/>
      <c r="M26" s="30"/>
    </row>
    <row r="27" spans="1:18" s="28" customFormat="1" x14ac:dyDescent="0.2">
      <c r="B27" s="87"/>
      <c r="C27" s="57" t="s">
        <v>9</v>
      </c>
      <c r="D27" s="57"/>
      <c r="E27" s="57"/>
      <c r="F27" s="78" t="s">
        <v>83</v>
      </c>
      <c r="G27" s="88" t="s">
        <v>86</v>
      </c>
      <c r="H27" s="88"/>
      <c r="I27" s="89" t="s">
        <v>81</v>
      </c>
      <c r="J27" s="49"/>
      <c r="K27" s="30"/>
      <c r="L27" s="30"/>
      <c r="M27" s="30"/>
    </row>
    <row r="28" spans="1:18" s="28" customFormat="1" x14ac:dyDescent="0.2">
      <c r="B28" s="87"/>
      <c r="C28" s="57" t="s">
        <v>16</v>
      </c>
      <c r="D28" s="57"/>
      <c r="E28" s="57"/>
      <c r="F28" s="79" t="s">
        <v>84</v>
      </c>
      <c r="G28" s="88" t="s">
        <v>87</v>
      </c>
      <c r="H28" s="88"/>
      <c r="I28" s="89" t="s">
        <v>82</v>
      </c>
      <c r="J28" s="49"/>
      <c r="K28" s="30"/>
      <c r="L28" s="30"/>
      <c r="M28" s="30"/>
    </row>
    <row r="29" spans="1:18" s="28" customFormat="1" x14ac:dyDescent="0.2">
      <c r="B29" s="87"/>
      <c r="C29" s="57" t="s">
        <v>17</v>
      </c>
      <c r="D29" s="57"/>
      <c r="E29" s="57"/>
      <c r="F29" s="79" t="s">
        <v>85</v>
      </c>
      <c r="G29" s="88" t="s">
        <v>88</v>
      </c>
      <c r="H29" s="88"/>
      <c r="I29" s="89" t="s">
        <v>8</v>
      </c>
      <c r="J29" s="49"/>
      <c r="K29" s="30"/>
      <c r="L29" s="30"/>
      <c r="M29" s="30"/>
    </row>
    <row r="30" spans="1:18" s="28" customFormat="1" ht="18.75" customHeight="1" x14ac:dyDescent="0.2">
      <c r="B30" s="90" t="s">
        <v>71</v>
      </c>
      <c r="C30" s="60"/>
      <c r="D30" s="60"/>
      <c r="E30" s="60"/>
      <c r="F30" s="60"/>
      <c r="G30" s="60"/>
      <c r="H30" s="65"/>
      <c r="I30" s="75"/>
      <c r="J30" s="48"/>
      <c r="K30" s="30"/>
      <c r="L30" s="30"/>
      <c r="M30" s="30"/>
    </row>
    <row r="31" spans="1:18" s="28" customFormat="1" x14ac:dyDescent="0.2">
      <c r="B31" s="91"/>
      <c r="C31" s="60"/>
      <c r="D31" s="60"/>
      <c r="E31" s="60"/>
      <c r="F31" s="60"/>
      <c r="G31" s="60"/>
      <c r="H31" s="65"/>
      <c r="I31" s="75"/>
      <c r="J31" s="48"/>
      <c r="K31" s="30"/>
      <c r="L31" s="30"/>
      <c r="M31" s="30"/>
    </row>
    <row r="32" spans="1:18" s="28" customFormat="1" x14ac:dyDescent="0.2">
      <c r="B32" s="92" t="s">
        <v>77</v>
      </c>
      <c r="C32" s="60"/>
      <c r="D32" s="60"/>
      <c r="E32" s="60"/>
      <c r="F32" s="60"/>
      <c r="G32" s="60"/>
      <c r="H32" s="60"/>
      <c r="I32" s="75"/>
      <c r="J32" s="30"/>
      <c r="K32" s="30"/>
      <c r="L32" s="30"/>
      <c r="M32" s="30"/>
    </row>
    <row r="33" spans="1:13" s="28" customFormat="1" x14ac:dyDescent="0.2">
      <c r="B33" s="93"/>
      <c r="C33" s="94"/>
      <c r="D33" s="94"/>
      <c r="E33" s="94"/>
      <c r="F33" s="94"/>
      <c r="G33" s="94"/>
      <c r="H33" s="94"/>
      <c r="I33" s="95"/>
      <c r="J33" s="30"/>
      <c r="K33" s="30"/>
      <c r="L33" s="30"/>
      <c r="M33" s="30"/>
    </row>
    <row r="34" spans="1:13" x14ac:dyDescent="0.2">
      <c r="A34" s="28"/>
      <c r="B34" s="30"/>
      <c r="C34" s="30"/>
      <c r="D34" s="30"/>
      <c r="E34" s="30"/>
      <c r="F34" s="30"/>
      <c r="G34" s="30"/>
      <c r="H34" s="30"/>
      <c r="I34" s="30"/>
      <c r="J34" s="30"/>
      <c r="K34" s="27"/>
      <c r="L34" s="27"/>
      <c r="M34" s="27"/>
    </row>
    <row r="35" spans="1:13" x14ac:dyDescent="0.2">
      <c r="B35" s="27"/>
      <c r="C35" s="27"/>
      <c r="D35" s="27"/>
      <c r="E35" s="27"/>
      <c r="F35" s="30"/>
      <c r="G35" s="30"/>
      <c r="H35" s="30"/>
      <c r="I35" s="30"/>
      <c r="J35" s="30"/>
      <c r="K35" s="27"/>
      <c r="L35" s="27"/>
      <c r="M35" s="27"/>
    </row>
    <row r="36" spans="1:13" x14ac:dyDescent="0.2">
      <c r="B36" s="27"/>
      <c r="C36" s="27"/>
      <c r="D36" s="27"/>
      <c r="E36" s="27"/>
      <c r="F36" s="27"/>
      <c r="G36" s="27"/>
      <c r="H36" s="27"/>
      <c r="I36" s="27"/>
      <c r="J36" s="27"/>
      <c r="K36" s="27"/>
      <c r="L36" s="27"/>
      <c r="M36" s="27"/>
    </row>
    <row r="37" spans="1:13" x14ac:dyDescent="0.2">
      <c r="B37" s="27"/>
    </row>
  </sheetData>
  <mergeCells count="1">
    <mergeCell ref="B23:M23"/>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8"/>
  <sheetViews>
    <sheetView showGridLines="0" zoomScale="90" zoomScaleNormal="90" workbookViewId="0">
      <selection activeCell="B2" sqref="B2"/>
    </sheetView>
  </sheetViews>
  <sheetFormatPr defaultColWidth="9.140625" defaultRowHeight="12.75" x14ac:dyDescent="0.2"/>
  <cols>
    <col min="1" max="1" width="3.42578125" style="26" customWidth="1"/>
    <col min="2" max="2" width="20.5703125" style="26" customWidth="1"/>
    <col min="3" max="5" width="9.140625" style="26"/>
    <col min="6" max="6" width="8.42578125" style="26" customWidth="1"/>
    <col min="7" max="7" width="9.140625" style="26"/>
    <col min="8" max="8" width="9.85546875" style="26" bestFit="1" customWidth="1"/>
    <col min="9" max="9" width="14.140625" style="26" customWidth="1"/>
    <col min="10" max="10" width="18.28515625" style="26" customWidth="1"/>
    <col min="11" max="12" width="9.140625" style="26"/>
    <col min="13" max="13" width="8.140625" style="26" customWidth="1"/>
    <col min="14" max="15" width="9.140625" style="26"/>
    <col min="16" max="16" width="6.42578125" style="26" customWidth="1"/>
    <col min="17" max="16384" width="9.140625" style="26"/>
  </cols>
  <sheetData>
    <row r="2" spans="2:18" ht="15.75" x14ac:dyDescent="0.25">
      <c r="B2" s="34" t="s">
        <v>78</v>
      </c>
    </row>
    <row r="3" spans="2:18" x14ac:dyDescent="0.2">
      <c r="B3" s="26" t="s">
        <v>2</v>
      </c>
      <c r="G3" s="39" t="s">
        <v>72</v>
      </c>
      <c r="H3" s="39" t="s">
        <v>30</v>
      </c>
      <c r="I3" s="39"/>
      <c r="P3" s="35"/>
      <c r="R3" s="35"/>
    </row>
    <row r="4" spans="2:18" x14ac:dyDescent="0.2">
      <c r="N4" s="27"/>
    </row>
    <row r="5" spans="2:18" x14ac:dyDescent="0.2">
      <c r="B5" s="37" t="s">
        <v>13</v>
      </c>
      <c r="G5" s="12">
        <f>G7-G6</f>
        <v>11432</v>
      </c>
      <c r="H5" s="12">
        <f>H7-H6</f>
        <v>10640</v>
      </c>
      <c r="I5" s="36"/>
    </row>
    <row r="6" spans="2:18" x14ac:dyDescent="0.2">
      <c r="B6" s="35" t="s">
        <v>18</v>
      </c>
      <c r="G6" s="13">
        <f>211+46-30+26</f>
        <v>253</v>
      </c>
      <c r="H6" s="13">
        <v>155</v>
      </c>
      <c r="I6" s="38"/>
    </row>
    <row r="7" spans="2:18" x14ac:dyDescent="0.2">
      <c r="B7" s="37" t="s">
        <v>15</v>
      </c>
      <c r="G7" s="20">
        <v>11685</v>
      </c>
      <c r="H7" s="20">
        <v>10795</v>
      </c>
      <c r="I7" s="36"/>
    </row>
    <row r="8" spans="2:18" x14ac:dyDescent="0.2">
      <c r="B8" s="26" t="s">
        <v>6</v>
      </c>
      <c r="G8" s="20">
        <v>-691</v>
      </c>
      <c r="H8" s="20">
        <f>-128+90</f>
        <v>-38</v>
      </c>
      <c r="I8" s="36"/>
    </row>
    <row r="9" spans="2:18" x14ac:dyDescent="0.2">
      <c r="B9" s="37" t="s">
        <v>0</v>
      </c>
      <c r="G9" s="12">
        <f>G7+G8</f>
        <v>10994</v>
      </c>
      <c r="H9" s="12">
        <v>10757</v>
      </c>
      <c r="I9" s="36"/>
    </row>
    <row r="10" spans="2:18" x14ac:dyDescent="0.2">
      <c r="B10" s="26" t="s">
        <v>3</v>
      </c>
      <c r="G10" s="20">
        <v>-5044</v>
      </c>
      <c r="H10" s="20">
        <v>-4180</v>
      </c>
      <c r="I10" s="36"/>
      <c r="N10" s="27"/>
      <c r="P10" s="35"/>
    </row>
    <row r="11" spans="2:18" x14ac:dyDescent="0.2">
      <c r="B11" s="35" t="s">
        <v>51</v>
      </c>
      <c r="G11" s="20">
        <v>-2430</v>
      </c>
      <c r="H11" s="20">
        <v>-13</v>
      </c>
      <c r="I11" s="36"/>
      <c r="N11" s="27"/>
    </row>
    <row r="12" spans="2:18" x14ac:dyDescent="0.2">
      <c r="B12" s="37" t="s">
        <v>1</v>
      </c>
      <c r="G12" s="12">
        <f>G9+G10+G11</f>
        <v>3520</v>
      </c>
      <c r="H12" s="12">
        <f>H9+H10+H11</f>
        <v>6564</v>
      </c>
      <c r="I12" s="36"/>
    </row>
    <row r="13" spans="2:18" x14ac:dyDescent="0.2">
      <c r="B13" s="26" t="s">
        <v>7</v>
      </c>
      <c r="G13" s="12">
        <f>G8</f>
        <v>-691</v>
      </c>
      <c r="H13" s="12">
        <f>H8</f>
        <v>-38</v>
      </c>
      <c r="I13" s="36"/>
    </row>
    <row r="14" spans="2:18" x14ac:dyDescent="0.2">
      <c r="B14" s="37" t="s">
        <v>4</v>
      </c>
      <c r="G14" s="12">
        <f>G11</f>
        <v>-2430</v>
      </c>
      <c r="H14" s="12">
        <f>H11</f>
        <v>-13</v>
      </c>
      <c r="I14" s="36"/>
      <c r="N14" s="27"/>
    </row>
    <row r="15" spans="2:18" x14ac:dyDescent="0.2">
      <c r="B15" s="37" t="s">
        <v>5</v>
      </c>
      <c r="G15" s="12">
        <f>G12-G13-G14</f>
        <v>6641</v>
      </c>
      <c r="H15" s="12">
        <f>H12-H13-H14</f>
        <v>6615</v>
      </c>
      <c r="I15" s="36"/>
    </row>
    <row r="16" spans="2:18" x14ac:dyDescent="0.2">
      <c r="B16" s="35" t="s">
        <v>19</v>
      </c>
      <c r="G16" s="12">
        <f>G6</f>
        <v>253</v>
      </c>
      <c r="H16" s="12">
        <f>H6</f>
        <v>155</v>
      </c>
      <c r="I16" s="36"/>
    </row>
    <row r="17" spans="1:18" x14ac:dyDescent="0.2">
      <c r="B17" s="37" t="s">
        <v>14</v>
      </c>
      <c r="G17" s="12">
        <f>G15-G16</f>
        <v>6388</v>
      </c>
      <c r="H17" s="12">
        <f>H15-H16</f>
        <v>6460</v>
      </c>
      <c r="I17" s="36"/>
    </row>
    <row r="19" spans="1:18" s="35" customFormat="1" x14ac:dyDescent="0.2">
      <c r="B19" s="33" t="s">
        <v>74</v>
      </c>
      <c r="C19" s="27"/>
      <c r="D19" s="27"/>
      <c r="E19" s="27"/>
      <c r="F19" s="27"/>
      <c r="G19" s="27"/>
      <c r="H19" s="27"/>
      <c r="I19" s="27"/>
      <c r="J19" s="27"/>
      <c r="K19" s="27"/>
      <c r="L19" s="27"/>
      <c r="M19" s="27"/>
    </row>
    <row r="20" spans="1:18" ht="21.75" customHeight="1" x14ac:dyDescent="0.2">
      <c r="B20" s="33" t="s">
        <v>49</v>
      </c>
      <c r="C20" s="27"/>
      <c r="D20" s="27"/>
      <c r="E20" s="27"/>
      <c r="F20" s="27"/>
      <c r="G20" s="27"/>
      <c r="H20" s="27"/>
      <c r="I20" s="27"/>
      <c r="J20" s="27"/>
      <c r="K20" s="27"/>
      <c r="L20" s="27"/>
      <c r="M20" s="27"/>
    </row>
    <row r="21" spans="1:18" x14ac:dyDescent="0.2">
      <c r="B21" s="46"/>
      <c r="C21" s="27"/>
      <c r="D21" s="27"/>
      <c r="E21" s="27"/>
      <c r="F21" s="27"/>
      <c r="G21" s="27"/>
      <c r="H21" s="27"/>
      <c r="I21" s="27"/>
      <c r="J21" s="27"/>
      <c r="K21" s="27"/>
      <c r="L21" s="27"/>
      <c r="M21" s="27"/>
    </row>
    <row r="22" spans="1:18" ht="15.75" x14ac:dyDescent="0.25">
      <c r="B22" s="34" t="s">
        <v>11</v>
      </c>
      <c r="C22" s="27"/>
      <c r="D22" s="27"/>
      <c r="E22" s="27"/>
      <c r="F22" s="27"/>
      <c r="G22" s="27"/>
      <c r="H22" s="27"/>
      <c r="I22" s="27"/>
      <c r="J22" s="27"/>
      <c r="K22" s="27"/>
      <c r="L22" s="27"/>
      <c r="M22" s="27"/>
    </row>
    <row r="23" spans="1:18" ht="32.25" customHeight="1" x14ac:dyDescent="0.2">
      <c r="B23" s="51" t="s">
        <v>75</v>
      </c>
      <c r="C23" s="50"/>
      <c r="D23" s="50"/>
      <c r="E23" s="50"/>
      <c r="F23" s="50"/>
      <c r="G23" s="50"/>
      <c r="H23" s="50"/>
      <c r="I23" s="50"/>
      <c r="J23" s="50"/>
      <c r="K23" s="50"/>
      <c r="L23" s="50"/>
      <c r="M23" s="50"/>
      <c r="N23" s="50"/>
      <c r="O23" s="50"/>
      <c r="P23" s="50"/>
      <c r="Q23" s="50"/>
      <c r="R23" s="50"/>
    </row>
    <row r="24" spans="1:18" ht="34.5" customHeight="1" x14ac:dyDescent="0.2">
      <c r="B24" s="134" t="s">
        <v>76</v>
      </c>
      <c r="C24" s="134"/>
      <c r="D24" s="134"/>
      <c r="E24" s="134"/>
      <c r="F24" s="134"/>
      <c r="G24" s="134"/>
      <c r="H24" s="134"/>
      <c r="I24" s="134"/>
      <c r="J24" s="134"/>
      <c r="K24" s="134"/>
      <c r="L24" s="134"/>
      <c r="M24" s="134"/>
      <c r="N24" s="50"/>
      <c r="O24" s="50"/>
      <c r="P24" s="50"/>
      <c r="Q24" s="50"/>
      <c r="R24" s="50"/>
    </row>
    <row r="25" spans="1:18" ht="13.5" thickBot="1" x14ac:dyDescent="0.25">
      <c r="A25" s="28"/>
      <c r="B25" s="47"/>
      <c r="C25" s="47"/>
      <c r="D25" s="47"/>
      <c r="E25" s="47"/>
      <c r="F25" s="47"/>
      <c r="G25" s="47"/>
      <c r="H25" s="47"/>
      <c r="I25" s="47"/>
      <c r="J25" s="47"/>
      <c r="K25" s="47"/>
      <c r="L25" s="47"/>
      <c r="M25" s="47"/>
    </row>
    <row r="26" spans="1:18" ht="15.75" x14ac:dyDescent="0.25">
      <c r="A26" s="28"/>
      <c r="B26" s="52" t="s">
        <v>73</v>
      </c>
      <c r="C26" s="53"/>
      <c r="D26" s="53"/>
      <c r="E26" s="53"/>
      <c r="F26" s="53"/>
      <c r="G26" s="53"/>
      <c r="H26" s="54"/>
      <c r="I26" s="72"/>
      <c r="J26" s="30"/>
      <c r="K26" s="27"/>
      <c r="L26" s="27"/>
      <c r="M26" s="27"/>
    </row>
    <row r="27" spans="1:18" s="28" customFormat="1" ht="15.75" x14ac:dyDescent="0.25">
      <c r="B27" s="56"/>
      <c r="C27" s="57"/>
      <c r="D27" s="57"/>
      <c r="E27" s="57"/>
      <c r="F27" s="58">
        <v>2016</v>
      </c>
      <c r="H27" s="59" t="s">
        <v>53</v>
      </c>
      <c r="I27" s="73">
        <v>2015</v>
      </c>
      <c r="K27" s="30"/>
      <c r="L27" s="30"/>
      <c r="M27" s="30"/>
    </row>
    <row r="28" spans="1:18" s="28" customFormat="1" x14ac:dyDescent="0.2">
      <c r="B28" s="62"/>
      <c r="C28" s="57" t="s">
        <v>9</v>
      </c>
      <c r="D28" s="57"/>
      <c r="E28" s="57"/>
      <c r="F28" s="63" t="s">
        <v>61</v>
      </c>
      <c r="H28" s="77">
        <v>1.4999999999999999E-2</v>
      </c>
      <c r="I28" s="74" t="s">
        <v>67</v>
      </c>
      <c r="J28" s="49"/>
      <c r="K28" s="30"/>
      <c r="L28" s="30"/>
      <c r="M28" s="30"/>
    </row>
    <row r="29" spans="1:18" s="28" customFormat="1" x14ac:dyDescent="0.2">
      <c r="B29" s="62"/>
      <c r="C29" s="57" t="s">
        <v>16</v>
      </c>
      <c r="D29" s="57"/>
      <c r="E29" s="57"/>
      <c r="F29" s="57" t="s">
        <v>62</v>
      </c>
      <c r="H29" s="77">
        <v>0.35399999999999998</v>
      </c>
      <c r="I29" s="74" t="s">
        <v>66</v>
      </c>
      <c r="J29" s="49"/>
      <c r="K29" s="30"/>
      <c r="L29" s="30"/>
      <c r="M29" s="30"/>
    </row>
    <row r="30" spans="1:18" s="28" customFormat="1" x14ac:dyDescent="0.2">
      <c r="B30" s="62"/>
      <c r="C30" s="57" t="s">
        <v>17</v>
      </c>
      <c r="D30" s="57"/>
      <c r="E30" s="57"/>
      <c r="F30" s="57" t="s">
        <v>43</v>
      </c>
      <c r="H30" s="77">
        <v>0.16800000000000001</v>
      </c>
      <c r="I30" s="74" t="s">
        <v>68</v>
      </c>
      <c r="J30" s="49"/>
      <c r="K30" s="30"/>
      <c r="L30" s="30"/>
      <c r="M30" s="30"/>
    </row>
    <row r="31" spans="1:18" s="28" customFormat="1" ht="18.75" customHeight="1" x14ac:dyDescent="0.2">
      <c r="B31" s="71" t="s">
        <v>71</v>
      </c>
      <c r="C31" s="60"/>
      <c r="D31" s="60"/>
      <c r="E31" s="60"/>
      <c r="F31" s="60"/>
      <c r="G31" s="60"/>
      <c r="H31" s="65"/>
      <c r="I31" s="75"/>
      <c r="J31" s="48"/>
      <c r="K31" s="30"/>
      <c r="L31" s="30"/>
      <c r="M31" s="30"/>
    </row>
    <row r="32" spans="1:18" s="28" customFormat="1" x14ac:dyDescent="0.2">
      <c r="B32" s="66"/>
      <c r="C32" s="60"/>
      <c r="D32" s="60"/>
      <c r="E32" s="60"/>
      <c r="F32" s="60"/>
      <c r="G32" s="60"/>
      <c r="H32" s="65"/>
      <c r="I32" s="75"/>
      <c r="J32" s="48"/>
      <c r="K32" s="30"/>
      <c r="L32" s="30"/>
      <c r="M32" s="30"/>
    </row>
    <row r="33" spans="1:13" s="28" customFormat="1" x14ac:dyDescent="0.2">
      <c r="B33" s="67" t="s">
        <v>77</v>
      </c>
      <c r="C33" s="60"/>
      <c r="D33" s="60"/>
      <c r="E33" s="60"/>
      <c r="F33" s="60"/>
      <c r="G33" s="60"/>
      <c r="H33" s="60"/>
      <c r="I33" s="75"/>
      <c r="J33" s="30"/>
      <c r="K33" s="30"/>
      <c r="L33" s="30"/>
      <c r="M33" s="30"/>
    </row>
    <row r="34" spans="1:13" s="28" customFormat="1" ht="13.5" thickBot="1" x14ac:dyDescent="0.25">
      <c r="B34" s="68"/>
      <c r="C34" s="69"/>
      <c r="D34" s="69"/>
      <c r="E34" s="69"/>
      <c r="F34" s="69"/>
      <c r="G34" s="69"/>
      <c r="H34" s="69"/>
      <c r="I34" s="76"/>
      <c r="J34" s="30"/>
      <c r="K34" s="30"/>
      <c r="L34" s="30"/>
      <c r="M34" s="30"/>
    </row>
    <row r="35" spans="1:13" x14ac:dyDescent="0.2">
      <c r="A35" s="28"/>
      <c r="B35" s="30"/>
      <c r="C35" s="30"/>
      <c r="D35" s="30"/>
      <c r="E35" s="30"/>
      <c r="F35" s="30"/>
      <c r="G35" s="30"/>
      <c r="H35" s="30"/>
      <c r="I35" s="30"/>
      <c r="J35" s="30"/>
      <c r="K35" s="27"/>
      <c r="L35" s="27"/>
      <c r="M35" s="27"/>
    </row>
    <row r="36" spans="1:13" x14ac:dyDescent="0.2">
      <c r="B36" s="27"/>
      <c r="C36" s="27"/>
      <c r="D36" s="27"/>
      <c r="E36" s="27"/>
      <c r="F36" s="30"/>
      <c r="G36" s="30"/>
      <c r="H36" s="30"/>
      <c r="I36" s="30"/>
      <c r="J36" s="30"/>
      <c r="K36" s="27"/>
      <c r="L36" s="27"/>
      <c r="M36" s="27"/>
    </row>
    <row r="37" spans="1:13" x14ac:dyDescent="0.2">
      <c r="B37" s="27"/>
      <c r="C37" s="27"/>
      <c r="D37" s="27"/>
      <c r="E37" s="27"/>
      <c r="F37" s="27"/>
      <c r="G37" s="27"/>
      <c r="H37" s="27"/>
      <c r="I37" s="27"/>
      <c r="J37" s="27"/>
      <c r="K37" s="27"/>
      <c r="L37" s="27"/>
      <c r="M37" s="27"/>
    </row>
    <row r="38" spans="1:13" x14ac:dyDescent="0.2">
      <c r="B38" s="27"/>
    </row>
  </sheetData>
  <mergeCells count="1">
    <mergeCell ref="B24:M2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Telenor Q118</vt:lpstr>
      <vt:lpstr>Telenor Q417</vt:lpstr>
      <vt:lpstr>Telenor Q317 </vt:lpstr>
      <vt:lpstr>Telenor Q217</vt:lpstr>
      <vt:lpstr>Telenor Q117</vt:lpstr>
      <vt:lpstr>Telenor Q416 </vt:lpstr>
      <vt:lpstr>Telenor Q316</vt:lpstr>
      <vt:lpstr>Telenor Q216</vt:lpstr>
      <vt:lpstr>Telenor Q116</vt:lpstr>
      <vt:lpstr>Telenor Q415</vt:lpstr>
      <vt:lpstr>Telenor Q315</vt:lpstr>
      <vt:lpstr>Telenor Q215</vt:lpstr>
      <vt:lpstr>Telenor Q115</vt:lpstr>
      <vt:lpstr>'Telenor Q115'!Print_Area</vt:lpstr>
      <vt:lpstr>'Telenor Q116'!Print_Area</vt:lpstr>
      <vt:lpstr>'Telenor Q117'!Print_Area</vt:lpstr>
      <vt:lpstr>'Telenor Q118'!Print_Area</vt:lpstr>
      <vt:lpstr>'Telenor Q215'!Print_Area</vt:lpstr>
      <vt:lpstr>'Telenor Q216'!Print_Area</vt:lpstr>
      <vt:lpstr>'Telenor Q217'!Print_Area</vt:lpstr>
      <vt:lpstr>'Telenor Q315'!Print_Area</vt:lpstr>
      <vt:lpstr>'Telenor Q316'!Print_Area</vt:lpstr>
      <vt:lpstr>'Telenor Q317 '!Print_Area</vt:lpstr>
      <vt:lpstr>'Telenor Q415'!Print_Area</vt:lpstr>
      <vt:lpstr>'Telenor Q416 '!Print_Area</vt:lpstr>
      <vt:lpstr>'Telenor Q417'!Print_Area</vt:lpstr>
    </vt:vector>
  </TitlesOfParts>
  <Company>Telenor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T716067;helge.oien@telenor.com</dc:creator>
  <cp:lastModifiedBy>Øien Helge</cp:lastModifiedBy>
  <cp:lastPrinted>2017-02-01T14:59:55Z</cp:lastPrinted>
  <dcterms:created xsi:type="dcterms:W3CDTF">2009-10-22T15:33:57Z</dcterms:created>
  <dcterms:modified xsi:type="dcterms:W3CDTF">2018-04-23T13:33:54Z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