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/>
  <bookViews>
    <workbookView xWindow="10785" yWindow="1005" windowWidth="4575" windowHeight="6030" tabRatio="942" firstSheet="4" activeTab="4"/>
  </bookViews>
  <sheets>
    <sheet name="Adjustments Kyivstar" sheetId="102" state="hidden" r:id="rId1"/>
    <sheet name="ER input Kyivstar" sheetId="103" state="hidden" r:id="rId2"/>
    <sheet name="Ark3" sheetId="113" state="hidden" r:id="rId3"/>
    <sheet name="Ark1" sheetId="115" state="hidden" r:id="rId4"/>
    <sheet name="Norway" sheetId="117" r:id="rId5"/>
    <sheet name="Denmark" sheetId="110" r:id="rId6"/>
    <sheet name="Sweden" sheetId="109" r:id="rId7"/>
    <sheet name="Kyivstar" sheetId="41" state="hidden" r:id="rId8"/>
    <sheet name="Hungary" sheetId="42" r:id="rId9"/>
    <sheet name="Serbia" sheetId="83" r:id="rId10"/>
    <sheet name="Montenegro" sheetId="43" r:id="rId11"/>
    <sheet name="DTAC" sheetId="44" r:id="rId12"/>
    <sheet name="DiGi" sheetId="45" r:id="rId13"/>
    <sheet name="Grameenphone" sheetId="46" r:id="rId14"/>
    <sheet name="Pakistan" sheetId="47" r:id="rId15"/>
    <sheet name="India" sheetId="116" r:id="rId16"/>
    <sheet name="Broadcast " sheetId="51" r:id="rId17"/>
    <sheet name="Other units" sheetId="52" r:id="rId18"/>
    <sheet name="P &amp; L" sheetId="53" r:id="rId19"/>
    <sheet name="Balance" sheetId="54" r:id="rId20"/>
    <sheet name="Cash Flow" sheetId="55" r:id="rId21"/>
    <sheet name="Segments" sheetId="124" r:id="rId22"/>
    <sheet name="Special items" sheetId="56" r:id="rId23"/>
    <sheet name="Reconciliation" sheetId="58" r:id="rId24"/>
    <sheet name="Amort &amp; Depr" sheetId="92" r:id="rId25"/>
    <sheet name="Investments" sheetId="59" r:id="rId26"/>
    <sheet name="Analytical information" sheetId="90" r:id="rId27"/>
    <sheet name="Average exchange rates YTD" sheetId="9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" localSheetId="15">#REF!</definedName>
    <definedName name="a" localSheetId="4">#REF!</definedName>
    <definedName name="a" localSheetId="21">#REF!</definedName>
    <definedName name="a">#REF!</definedName>
    <definedName name="a_sted">'[1]A-sted'!$A$8:$J$52</definedName>
    <definedName name="a_sted_akk">'[1]A-sted'!$O$8:$AA$59</definedName>
    <definedName name="AccessDatabase" hidden="1">"C:\Dokumenter\Carlsberg estimat.mdb"</definedName>
    <definedName name="Användare" localSheetId="0">#REF!</definedName>
    <definedName name="Användare" localSheetId="15">#REF!</definedName>
    <definedName name="Användare" localSheetId="4">#REF!</definedName>
    <definedName name="Användare" localSheetId="21">#REF!</definedName>
    <definedName name="Användare">#REF!</definedName>
    <definedName name="Button_3">"Carlsberg_estimat_Resultatopgørelse_List"</definedName>
    <definedName name="Company_Code" localSheetId="0">[2]Front!$E$10</definedName>
    <definedName name="Company_Code">[3]Front!$E$10</definedName>
    <definedName name="Company_Name" localSheetId="0">[2]Front!$E$11</definedName>
    <definedName name="Company_Name">[3]Front!$E$11</definedName>
    <definedName name="Currency" localSheetId="0">[2]Front!$E$15</definedName>
    <definedName name="Currency">[3]Front!$E$15</definedName>
    <definedName name="Datatabell" localSheetId="0">#REF!</definedName>
    <definedName name="Datatabell" localSheetId="15">#REF!</definedName>
    <definedName name="Datatabell" localSheetId="4">#REF!</definedName>
    <definedName name="Datatabell" localSheetId="21">#REF!</definedName>
    <definedName name="Datatabell">#REF!</definedName>
    <definedName name="Date" localSheetId="0">[2]Front!$E$16</definedName>
    <definedName name="Date">[3]Front!$E$16</definedName>
    <definedName name="EgenRappPath" localSheetId="0">#REF!</definedName>
    <definedName name="EgenRappPath" localSheetId="15">#REF!</definedName>
    <definedName name="EgenRappPath" localSheetId="4">#REF!</definedName>
    <definedName name="EgenRappPath" localSheetId="21">#REF!</definedName>
    <definedName name="EgenRappPath">#REF!</definedName>
    <definedName name="EssfHasNonUnique" localSheetId="3">"FALSE"</definedName>
    <definedName name="EssfHasNonUnique" localSheetId="4">"FALSE"</definedName>
    <definedName name="EssLatest" localSheetId="4">"BegBalance"</definedName>
    <definedName name="EssOptions" localSheetId="4">"A1100000000121000011001101120_020 020 "</definedName>
    <definedName name="EssSamplingValue" localSheetId="4">100</definedName>
    <definedName name="k_kost">'[1]K-kost'!$A$9:$J$37</definedName>
    <definedName name="k_kost_akk">'[1]K-kost'!$O$8:$AA$42</definedName>
    <definedName name="kdfløs">[4]Front!$E$15</definedName>
    <definedName name="Kopieringsområde">'[5]Business Sol'!$A$7:$K$77</definedName>
    <definedName name="Lösenord" localSheetId="0">#REF!</definedName>
    <definedName name="Lösenord" localSheetId="15">#REF!</definedName>
    <definedName name="Lösenord" localSheetId="4">#REF!</definedName>
    <definedName name="Lösenord" localSheetId="21">#REF!</definedName>
    <definedName name="Lösenord">#REF!</definedName>
    <definedName name="mnd">[6]Minoritet_merverd!$B$2</definedName>
    <definedName name="Month" localSheetId="15">[4]Front!#REF!</definedName>
    <definedName name="Month" localSheetId="4">[4]Front!#REF!</definedName>
    <definedName name="Month" localSheetId="21">[4]Front!#REF!</definedName>
    <definedName name="Month">[4]Front!#REF!</definedName>
    <definedName name="måned">[7]Grunndata!$B$3:$C$14</definedName>
    <definedName name="Period" localSheetId="0">[2]Front!$E$12</definedName>
    <definedName name="Period">[3]Front!$E$12</definedName>
    <definedName name="_xlnm.Print_Area" localSheetId="24">'Amort &amp; Depr'!$A$4:$M$58</definedName>
    <definedName name="_xlnm.Print_Area" localSheetId="26">'Analytical information'!$A$3:$M$129</definedName>
    <definedName name="_xlnm.Print_Area" localSheetId="27">'Average exchange rates YTD'!$A$3:$N$17</definedName>
    <definedName name="_xlnm.Print_Area" localSheetId="19">Balance!$A$3:$M$46</definedName>
    <definedName name="_xlnm.Print_Area" localSheetId="16">'Broadcast '!$A$3:$M$41</definedName>
    <definedName name="_xlnm.Print_Area" localSheetId="20">'Cash Flow'!$A$3:$M$33</definedName>
    <definedName name="_xlnm.Print_Area" localSheetId="5">Denmark!$A$3:$M$42</definedName>
    <definedName name="_xlnm.Print_Area" localSheetId="12">DiGi!$A$3:$M$34</definedName>
    <definedName name="_xlnm.Print_Area" localSheetId="11">DTAC!$A$3:$M$35</definedName>
    <definedName name="_xlnm.Print_Area" localSheetId="13">Grameenphone!$A$3:$M$34</definedName>
    <definedName name="_xlnm.Print_Area" localSheetId="8">Hungary!$A$3:$M$34</definedName>
    <definedName name="_xlnm.Print_Area" localSheetId="15">India!$A$3:$M$26</definedName>
    <definedName name="_xlnm.Print_Area" localSheetId="25">Investments!$A$3:$M$41</definedName>
    <definedName name="_xlnm.Print_Area" localSheetId="7">Kyivstar!$A$3:$I$37</definedName>
    <definedName name="_xlnm.Print_Area" localSheetId="10">Montenegro!$A$3:$M$22</definedName>
    <definedName name="_xlnm.Print_Area" localSheetId="4">Norway!$A$2:$M$60</definedName>
    <definedName name="_xlnm.Print_Area" localSheetId="17">'Other units'!$A$3:$M$35</definedName>
    <definedName name="_xlnm.Print_Area" localSheetId="18">'P &amp; L'!$A$3:$M$44</definedName>
    <definedName name="_xlnm.Print_Area" localSheetId="14">Pakistan!$A$3:$M$35</definedName>
    <definedName name="_xlnm.Print_Area" localSheetId="23">Reconciliation!$A$3:$M$29</definedName>
    <definedName name="_xlnm.Print_Area" localSheetId="21">Segments!$A$3:$M$79</definedName>
    <definedName name="_xlnm.Print_Area" localSheetId="9">Serbia!$A$3:$M$34</definedName>
    <definedName name="_xlnm.Print_Area" localSheetId="22">'Special items'!$A$3:$M$71</definedName>
    <definedName name="_xlnm.Print_Area" localSheetId="6">Sweden!$A$3:$M$44</definedName>
    <definedName name="_xlnm.Print_Area">#N/A</definedName>
    <definedName name="_xlnm.Print_Titles" localSheetId="22">'Special items'!$3:$3</definedName>
    <definedName name="_xlnm.Print_Titles">#N/A</definedName>
    <definedName name="proforma" localSheetId="0">#REF!</definedName>
    <definedName name="proforma" localSheetId="15">[8]proforma!#REF!</definedName>
    <definedName name="proforma" localSheetId="4">[8]proforma!#REF!</definedName>
    <definedName name="proforma" localSheetId="21">[8]proforma!#REF!</definedName>
    <definedName name="proforma">[8]proforma!#REF!</definedName>
    <definedName name="RapportTyp" localSheetId="0">#REF!</definedName>
    <definedName name="RapportTyp" localSheetId="15">#REF!</definedName>
    <definedName name="RapportTyp" localSheetId="4">#REF!</definedName>
    <definedName name="RapportTyp" localSheetId="21">#REF!</definedName>
    <definedName name="RapportTyp">#REF!</definedName>
    <definedName name="res_2002" localSheetId="15">#REF!</definedName>
    <definedName name="res_2002" localSheetId="4">#REF!</definedName>
    <definedName name="res_2002" localSheetId="21">#REF!</definedName>
    <definedName name="res_2002">#REF!</definedName>
    <definedName name="res_2002_a" localSheetId="15">#REF!</definedName>
    <definedName name="res_2002_a" localSheetId="4">#REF!</definedName>
    <definedName name="res_2002_a" localSheetId="21">#REF!</definedName>
    <definedName name="res_2002_a">#REF!</definedName>
    <definedName name="Transaction_Type" localSheetId="0">[2]Front!$E$20</definedName>
    <definedName name="Transaction_Type">[3]Front!$E$20</definedName>
    <definedName name="vis_måned">[7]Grunndata!$A$3:$B$14</definedName>
    <definedName name="Year">[4]Front!$E$12</definedName>
  </definedNames>
  <calcPr calcId="145621"/>
</workbook>
</file>

<file path=xl/calcChain.xml><?xml version="1.0" encoding="utf-8"?>
<calcChain xmlns="http://schemas.openxmlformats.org/spreadsheetml/2006/main">
  <c r="L19" i="115" l="1"/>
  <c r="L24" i="115" s="1"/>
  <c r="I19" i="115"/>
  <c r="H19" i="115"/>
  <c r="H24" i="115" s="1"/>
  <c r="G19" i="115"/>
  <c r="G24" i="115" s="1"/>
  <c r="M55" i="103"/>
  <c r="D55" i="103"/>
  <c r="CX90" i="102"/>
  <c r="CW90" i="102"/>
  <c r="CK90" i="102"/>
  <c r="CJ90" i="102"/>
  <c r="CI90" i="102"/>
  <c r="CH90" i="102"/>
  <c r="BT90" i="102"/>
  <c r="BS90" i="102"/>
  <c r="BR90" i="102"/>
  <c r="BQ90" i="102"/>
  <c r="AO90" i="102"/>
  <c r="BD90" i="102" s="1"/>
  <c r="AN90" i="102"/>
  <c r="AX90" i="102" s="1"/>
  <c r="AM90" i="102"/>
  <c r="M90" i="102"/>
  <c r="AG90" i="102" s="1"/>
  <c r="L90" i="102"/>
  <c r="AA90" i="102" s="1"/>
  <c r="K90" i="102"/>
  <c r="U90" i="102" s="1"/>
  <c r="J90" i="102"/>
  <c r="O90" i="102" s="1"/>
  <c r="H90" i="102"/>
  <c r="G90" i="102"/>
  <c r="F90" i="102"/>
  <c r="E90" i="102"/>
  <c r="DI89" i="102"/>
  <c r="DH89" i="102"/>
  <c r="DG89" i="102"/>
  <c r="DD89" i="102"/>
  <c r="DC89" i="102"/>
  <c r="DB89" i="102"/>
  <c r="CR89" i="102"/>
  <c r="CP89" i="102"/>
  <c r="CO89" i="102"/>
  <c r="CN89" i="102"/>
  <c r="CM89" i="102"/>
  <c r="CF89" i="102"/>
  <c r="CE89" i="102"/>
  <c r="CD89" i="102"/>
  <c r="CC89" i="102"/>
  <c r="BZ89" i="102"/>
  <c r="BY89" i="102"/>
  <c r="BX89" i="102"/>
  <c r="BW89" i="102"/>
  <c r="BD89" i="102"/>
  <c r="AX89" i="102"/>
  <c r="AR89" i="102"/>
  <c r="AG89" i="102"/>
  <c r="CU89" i="102" s="1"/>
  <c r="AA89" i="102"/>
  <c r="CT89" i="102" s="1"/>
  <c r="U89" i="102"/>
  <c r="O89" i="102"/>
  <c r="CA88" i="102"/>
  <c r="BZ88" i="102"/>
  <c r="BZ90" i="102" s="1"/>
  <c r="BY88" i="102"/>
  <c r="BX88" i="102"/>
  <c r="BX90" i="102" s="1"/>
  <c r="BW88" i="102"/>
  <c r="BD88" i="102"/>
  <c r="AX88" i="102"/>
  <c r="AR88" i="102"/>
  <c r="AG88" i="102"/>
  <c r="AA88" i="102"/>
  <c r="U88" i="102"/>
  <c r="O88" i="102"/>
  <c r="CA87" i="102"/>
  <c r="BZ87" i="102"/>
  <c r="BY87" i="102"/>
  <c r="BX87" i="102"/>
  <c r="BW87" i="102"/>
  <c r="BD87" i="102"/>
  <c r="AX87" i="102"/>
  <c r="AR87" i="102"/>
  <c r="AG87" i="102"/>
  <c r="AA87" i="102"/>
  <c r="U87" i="102"/>
  <c r="O87" i="102"/>
  <c r="CA86" i="102"/>
  <c r="BZ86" i="102"/>
  <c r="BY86" i="102"/>
  <c r="BX86" i="102"/>
  <c r="BW86" i="102"/>
  <c r="BD86" i="102"/>
  <c r="AX86" i="102"/>
  <c r="AR86" i="102"/>
  <c r="AG86" i="102"/>
  <c r="AA86" i="102"/>
  <c r="U86" i="102"/>
  <c r="O86" i="102"/>
  <c r="DI85" i="102"/>
  <c r="DH85" i="102"/>
  <c r="DG85" i="102"/>
  <c r="CY85" i="102"/>
  <c r="DD85" i="102" s="1"/>
  <c r="CX85" i="102"/>
  <c r="CW85" i="102"/>
  <c r="DB85" i="102" s="1"/>
  <c r="CU85" i="102"/>
  <c r="CT85" i="102"/>
  <c r="CS85" i="102"/>
  <c r="CR85" i="102"/>
  <c r="CK85" i="102"/>
  <c r="CP85" i="102" s="1"/>
  <c r="CJ85" i="102"/>
  <c r="CO85" i="102" s="1"/>
  <c r="CI85" i="102"/>
  <c r="CN85" i="102" s="1"/>
  <c r="CH85" i="102"/>
  <c r="CM85" i="102" s="1"/>
  <c r="CF85" i="102"/>
  <c r="CE85" i="102"/>
  <c r="CD85" i="102"/>
  <c r="CC85" i="102"/>
  <c r="BW85" i="102"/>
  <c r="BT85" i="102"/>
  <c r="BZ85" i="102" s="1"/>
  <c r="BS85" i="102"/>
  <c r="BY85" i="102" s="1"/>
  <c r="BR85" i="102"/>
  <c r="BX85" i="102" s="1"/>
  <c r="BD85" i="102"/>
  <c r="AX85" i="102"/>
  <c r="AR85" i="102"/>
  <c r="AG85" i="102"/>
  <c r="AA85" i="102"/>
  <c r="U85" i="102"/>
  <c r="O85" i="102"/>
  <c r="DI84" i="102"/>
  <c r="DH84" i="102"/>
  <c r="DG84" i="102"/>
  <c r="CY84" i="102"/>
  <c r="DD84" i="102" s="1"/>
  <c r="CX84" i="102"/>
  <c r="CW84" i="102"/>
  <c r="CU84" i="102"/>
  <c r="CT84" i="102"/>
  <c r="CS84" i="102"/>
  <c r="CR84" i="102"/>
  <c r="CK84" i="102"/>
  <c r="CP84" i="102" s="1"/>
  <c r="CJ84" i="102"/>
  <c r="CO84" i="102" s="1"/>
  <c r="CI84" i="102"/>
  <c r="CN84" i="102" s="1"/>
  <c r="CH84" i="102"/>
  <c r="CM84" i="102" s="1"/>
  <c r="CF84" i="102"/>
  <c r="CE84" i="102"/>
  <c r="CD84" i="102"/>
  <c r="CC84" i="102"/>
  <c r="BW84" i="102"/>
  <c r="BT84" i="102"/>
  <c r="BZ84" i="102" s="1"/>
  <c r="BS84" i="102"/>
  <c r="BY84" i="102" s="1"/>
  <c r="BR84" i="102"/>
  <c r="BX84" i="102" s="1"/>
  <c r="BD84" i="102"/>
  <c r="AX84" i="102"/>
  <c r="AR84" i="102"/>
  <c r="AG84" i="102"/>
  <c r="AA84" i="102"/>
  <c r="U84" i="102"/>
  <c r="O84" i="102"/>
  <c r="DI83" i="102"/>
  <c r="DH83" i="102"/>
  <c r="DG83" i="102"/>
  <c r="CY83" i="102"/>
  <c r="DD83" i="102" s="1"/>
  <c r="CX83" i="102"/>
  <c r="DC83" i="102" s="1"/>
  <c r="CW83" i="102"/>
  <c r="DB83" i="102" s="1"/>
  <c r="CU83" i="102"/>
  <c r="CT83" i="102"/>
  <c r="CS83" i="102"/>
  <c r="CR83" i="102"/>
  <c r="CK83" i="102"/>
  <c r="CP83" i="102" s="1"/>
  <c r="CJ83" i="102"/>
  <c r="CO83" i="102" s="1"/>
  <c r="CI83" i="102"/>
  <c r="CN83" i="102" s="1"/>
  <c r="CH83" i="102"/>
  <c r="CM83" i="102" s="1"/>
  <c r="CF83" i="102"/>
  <c r="CE83" i="102"/>
  <c r="CD83" i="102"/>
  <c r="CC83" i="102"/>
  <c r="BW83" i="102"/>
  <c r="BT83" i="102"/>
  <c r="BZ83" i="102" s="1"/>
  <c r="BS83" i="102"/>
  <c r="BY83" i="102" s="1"/>
  <c r="BR83" i="102"/>
  <c r="BX83" i="102" s="1"/>
  <c r="BD83" i="102"/>
  <c r="AX83" i="102"/>
  <c r="AR83" i="102"/>
  <c r="AG83" i="102"/>
  <c r="AA83" i="102"/>
  <c r="U83" i="102"/>
  <c r="O83" i="102"/>
  <c r="DE80" i="102"/>
  <c r="DD80" i="102"/>
  <c r="DC80" i="102"/>
  <c r="DB80" i="102"/>
  <c r="CW80" i="102"/>
  <c r="CK80" i="102"/>
  <c r="CJ80" i="102"/>
  <c r="CI80" i="102"/>
  <c r="CH80" i="102"/>
  <c r="BZ80" i="102"/>
  <c r="BY80" i="102"/>
  <c r="BX80" i="102"/>
  <c r="BW80" i="102"/>
  <c r="BT80" i="102"/>
  <c r="BS80" i="102"/>
  <c r="BR80" i="102"/>
  <c r="BQ80" i="102"/>
  <c r="BD80" i="102"/>
  <c r="DJ80" i="102" s="1"/>
  <c r="AX80" i="102"/>
  <c r="AR80" i="102"/>
  <c r="AG80" i="102"/>
  <c r="AI80" i="102" s="1"/>
  <c r="CT80" i="102" s="1"/>
  <c r="AA80" i="102"/>
  <c r="AC80" i="102" s="1"/>
  <c r="U80" i="102"/>
  <c r="CX80" i="102" s="1"/>
  <c r="O80" i="102"/>
  <c r="DE79" i="102"/>
  <c r="DD79" i="102"/>
  <c r="DC79" i="102"/>
  <c r="DB79" i="102"/>
  <c r="CW79" i="102"/>
  <c r="CK79" i="102"/>
  <c r="CJ79" i="102"/>
  <c r="CI79" i="102"/>
  <c r="CH79" i="102"/>
  <c r="BZ79" i="102"/>
  <c r="BY79" i="102"/>
  <c r="BX79" i="102"/>
  <c r="BW79" i="102"/>
  <c r="BT79" i="102"/>
  <c r="BS79" i="102"/>
  <c r="BR79" i="102"/>
  <c r="BQ79" i="102"/>
  <c r="BD79" i="102"/>
  <c r="DJ79" i="102" s="1"/>
  <c r="AX79" i="102"/>
  <c r="AR79" i="102"/>
  <c r="AG79" i="102"/>
  <c r="CS79" i="102" s="1"/>
  <c r="AA79" i="102"/>
  <c r="AC79" i="102" s="1"/>
  <c r="U79" i="102"/>
  <c r="CY79" i="102" s="1"/>
  <c r="O79" i="102"/>
  <c r="AN78" i="102"/>
  <c r="AM78" i="102"/>
  <c r="M78" i="102"/>
  <c r="L78" i="102"/>
  <c r="K78" i="102"/>
  <c r="J78" i="102"/>
  <c r="H78" i="102"/>
  <c r="BZ77" i="102"/>
  <c r="BY77" i="102"/>
  <c r="BX77" i="102"/>
  <c r="BW77" i="102"/>
  <c r="BT77" i="102"/>
  <c r="BS77" i="102"/>
  <c r="BR77" i="102"/>
  <c r="BQ77" i="102"/>
  <c r="AX77" i="102"/>
  <c r="AZ77" i="102" s="1"/>
  <c r="AR77" i="102"/>
  <c r="AO77" i="102"/>
  <c r="AG77" i="102"/>
  <c r="AA77" i="102"/>
  <c r="AC77" i="102" s="1"/>
  <c r="U77" i="102"/>
  <c r="O77" i="102"/>
  <c r="BZ76" i="102"/>
  <c r="BY76" i="102"/>
  <c r="BX76" i="102"/>
  <c r="BW76" i="102"/>
  <c r="CC76" i="102" s="1"/>
  <c r="BT76" i="102"/>
  <c r="BS76" i="102"/>
  <c r="BR76" i="102"/>
  <c r="BQ76" i="102"/>
  <c r="BL76" i="102"/>
  <c r="BF76" i="102"/>
  <c r="AZ76" i="102"/>
  <c r="AT76" i="102"/>
  <c r="AI76" i="102"/>
  <c r="AC76" i="102"/>
  <c r="W76" i="102"/>
  <c r="Q76" i="102"/>
  <c r="CH76" i="102" s="1"/>
  <c r="BZ75" i="102"/>
  <c r="BY75" i="102"/>
  <c r="BX75" i="102"/>
  <c r="BW75" i="102"/>
  <c r="CC75" i="102" s="1"/>
  <c r="BT75" i="102"/>
  <c r="BS75" i="102"/>
  <c r="BR75" i="102"/>
  <c r="BQ75" i="102"/>
  <c r="AX75" i="102"/>
  <c r="AR75" i="102"/>
  <c r="AT75" i="102" s="1"/>
  <c r="CW75" i="102" s="1"/>
  <c r="AO75" i="102"/>
  <c r="AG75" i="102"/>
  <c r="AA75" i="102"/>
  <c r="U75" i="102"/>
  <c r="W75" i="102" s="1"/>
  <c r="O75" i="102"/>
  <c r="DE73" i="102"/>
  <c r="DD73" i="102"/>
  <c r="DC73" i="102"/>
  <c r="DB73" i="102"/>
  <c r="CZ73" i="102"/>
  <c r="CY73" i="102"/>
  <c r="CX73" i="102"/>
  <c r="CW73" i="102"/>
  <c r="CP73" i="102"/>
  <c r="CO73" i="102"/>
  <c r="CN73" i="102"/>
  <c r="CM73" i="102"/>
  <c r="CK73" i="102"/>
  <c r="CJ73" i="102"/>
  <c r="CI73" i="102"/>
  <c r="CH73" i="102"/>
  <c r="CF73" i="102"/>
  <c r="CE73" i="102"/>
  <c r="CD73" i="102"/>
  <c r="CC73" i="102"/>
  <c r="CA73" i="102"/>
  <c r="BT73" i="102"/>
  <c r="BS73" i="102"/>
  <c r="BR73" i="102"/>
  <c r="BQ73" i="102"/>
  <c r="DE72" i="102"/>
  <c r="DD72" i="102"/>
  <c r="DC72" i="102"/>
  <c r="DB72" i="102"/>
  <c r="CP72" i="102"/>
  <c r="CO72" i="102"/>
  <c r="CN72" i="102"/>
  <c r="CM72" i="102"/>
  <c r="DE71" i="102"/>
  <c r="DD71" i="102"/>
  <c r="DC71" i="102"/>
  <c r="DB71" i="102"/>
  <c r="CP71" i="102"/>
  <c r="CO71" i="102"/>
  <c r="CN71" i="102"/>
  <c r="CM71" i="102"/>
  <c r="CA71" i="102"/>
  <c r="BM71" i="102"/>
  <c r="BG71" i="102"/>
  <c r="BA71" i="102"/>
  <c r="AU71" i="102"/>
  <c r="AJ71" i="102"/>
  <c r="AD71" i="102"/>
  <c r="X71" i="102"/>
  <c r="R71" i="102"/>
  <c r="BZ69" i="102"/>
  <c r="BY69" i="102"/>
  <c r="BX69" i="102"/>
  <c r="BW69" i="102"/>
  <c r="BT69" i="102"/>
  <c r="BS69" i="102"/>
  <c r="BR69" i="102"/>
  <c r="BQ69" i="102"/>
  <c r="BJ69" i="102"/>
  <c r="BL69" i="102" s="1"/>
  <c r="BD69" i="102"/>
  <c r="DJ69" i="102" s="1"/>
  <c r="AX69" i="102"/>
  <c r="AZ69" i="102" s="1"/>
  <c r="AR69" i="102"/>
  <c r="AT69" i="102" s="1"/>
  <c r="CW69" i="102" s="1"/>
  <c r="AG69" i="102"/>
  <c r="CR69" i="102" s="1"/>
  <c r="AA69" i="102"/>
  <c r="U69" i="102"/>
  <c r="O69" i="102"/>
  <c r="BE66" i="102"/>
  <c r="AY66" i="102"/>
  <c r="AS66" i="102"/>
  <c r="AN66" i="102"/>
  <c r="AX66" i="102" s="1"/>
  <c r="AM66" i="102"/>
  <c r="AR66" i="102" s="1"/>
  <c r="AH66" i="102"/>
  <c r="AB66" i="102"/>
  <c r="V66" i="102"/>
  <c r="P66" i="102"/>
  <c r="M66" i="102"/>
  <c r="L66" i="102"/>
  <c r="AA66" i="102" s="1"/>
  <c r="K66" i="102"/>
  <c r="J66" i="102"/>
  <c r="O66" i="102" s="1"/>
  <c r="BZ65" i="102"/>
  <c r="BY65" i="102"/>
  <c r="BX65" i="102"/>
  <c r="BW65" i="102"/>
  <c r="BT65" i="102"/>
  <c r="BS65" i="102"/>
  <c r="BR65" i="102"/>
  <c r="BQ65" i="102"/>
  <c r="BJ65" i="102"/>
  <c r="BD65" i="102"/>
  <c r="BF65" i="102" s="1"/>
  <c r="AX65" i="102"/>
  <c r="AZ65" i="102" s="1"/>
  <c r="AR65" i="102"/>
  <c r="AT65" i="102" s="1"/>
  <c r="CW65" i="102" s="1"/>
  <c r="AG65" i="102"/>
  <c r="AA65" i="102"/>
  <c r="U65" i="102"/>
  <c r="O65" i="102"/>
  <c r="BZ64" i="102"/>
  <c r="BY64" i="102"/>
  <c r="BX64" i="102"/>
  <c r="BW64" i="102"/>
  <c r="BT64" i="102"/>
  <c r="BS64" i="102"/>
  <c r="BR64" i="102"/>
  <c r="BQ64" i="102"/>
  <c r="AX64" i="102"/>
  <c r="AZ64" i="102" s="1"/>
  <c r="AR64" i="102"/>
  <c r="AT64" i="102" s="1"/>
  <c r="CW64" i="102" s="1"/>
  <c r="AO64" i="102"/>
  <c r="BD64" i="102" s="1"/>
  <c r="BF64" i="102" s="1"/>
  <c r="AG64" i="102"/>
  <c r="AA64" i="102"/>
  <c r="U64" i="102"/>
  <c r="O64" i="102"/>
  <c r="BZ63" i="102"/>
  <c r="BY63" i="102"/>
  <c r="BX63" i="102"/>
  <c r="BW63" i="102"/>
  <c r="BT63" i="102"/>
  <c r="BS63" i="102"/>
  <c r="BR63" i="102"/>
  <c r="BQ63" i="102"/>
  <c r="AX63" i="102"/>
  <c r="AZ63" i="102" s="1"/>
  <c r="AR63" i="102"/>
  <c r="AT63" i="102" s="1"/>
  <c r="AO63" i="102"/>
  <c r="AG63" i="102"/>
  <c r="AA63" i="102"/>
  <c r="U63" i="102"/>
  <c r="O63" i="102"/>
  <c r="CA62" i="102"/>
  <c r="BU62" i="102"/>
  <c r="BZ61" i="102"/>
  <c r="BY61" i="102"/>
  <c r="BX61" i="102"/>
  <c r="BW61" i="102"/>
  <c r="CC61" i="102" s="1"/>
  <c r="BT61" i="102"/>
  <c r="BS61" i="102"/>
  <c r="BR61" i="102"/>
  <c r="BQ61" i="102"/>
  <c r="BJ61" i="102"/>
  <c r="BD61" i="102"/>
  <c r="BF61" i="102" s="1"/>
  <c r="AX61" i="102"/>
  <c r="AZ61" i="102" s="1"/>
  <c r="AR61" i="102"/>
  <c r="AG61" i="102"/>
  <c r="AA61" i="102"/>
  <c r="U61" i="102"/>
  <c r="O61" i="102"/>
  <c r="Q61" i="102" s="1"/>
  <c r="CH61" i="102" s="1"/>
  <c r="CZ58" i="102"/>
  <c r="CY58" i="102"/>
  <c r="CX58" i="102"/>
  <c r="CW58" i="102"/>
  <c r="CK58" i="102"/>
  <c r="CJ58" i="102"/>
  <c r="CI58" i="102"/>
  <c r="CH58" i="102"/>
  <c r="AR58" i="102"/>
  <c r="O58" i="102"/>
  <c r="BK57" i="102"/>
  <c r="BE57" i="102"/>
  <c r="AY57" i="102"/>
  <c r="AS57" i="102"/>
  <c r="AO57" i="102"/>
  <c r="BD57" i="102" s="1"/>
  <c r="AN57" i="102"/>
  <c r="AM57" i="102"/>
  <c r="AH57" i="102"/>
  <c r="AB57" i="102"/>
  <c r="V57" i="102"/>
  <c r="P57" i="102"/>
  <c r="M57" i="102"/>
  <c r="L57" i="102"/>
  <c r="K57" i="102"/>
  <c r="J57" i="102"/>
  <c r="O57" i="102" s="1"/>
  <c r="BZ56" i="102"/>
  <c r="BY56" i="102"/>
  <c r="BX56" i="102"/>
  <c r="BW56" i="102"/>
  <c r="BT56" i="102"/>
  <c r="BS56" i="102"/>
  <c r="BR56" i="102"/>
  <c r="BQ56" i="102"/>
  <c r="BD56" i="102"/>
  <c r="AX56" i="102"/>
  <c r="AZ56" i="102" s="1"/>
  <c r="AR56" i="102"/>
  <c r="AT56" i="102" s="1"/>
  <c r="CW56" i="102" s="1"/>
  <c r="AG56" i="102"/>
  <c r="AA56" i="102"/>
  <c r="U56" i="102"/>
  <c r="O56" i="102"/>
  <c r="BZ55" i="102"/>
  <c r="BY55" i="102"/>
  <c r="BX55" i="102"/>
  <c r="BW55" i="102"/>
  <c r="BT55" i="102"/>
  <c r="BS55" i="102"/>
  <c r="BR55" i="102"/>
  <c r="BQ55" i="102"/>
  <c r="BD55" i="102"/>
  <c r="BF55" i="102" s="1"/>
  <c r="AX55" i="102"/>
  <c r="AZ55" i="102" s="1"/>
  <c r="AR55" i="102"/>
  <c r="AT55" i="102" s="1"/>
  <c r="CW55" i="102" s="1"/>
  <c r="AG55" i="102"/>
  <c r="AA55" i="102"/>
  <c r="U55" i="102"/>
  <c r="O55" i="102"/>
  <c r="BZ54" i="102"/>
  <c r="BY54" i="102"/>
  <c r="BX54" i="102"/>
  <c r="BW54" i="102"/>
  <c r="BT54" i="102"/>
  <c r="BS54" i="102"/>
  <c r="BR54" i="102"/>
  <c r="BQ54" i="102"/>
  <c r="BD54" i="102"/>
  <c r="AX54" i="102"/>
  <c r="AZ54" i="102" s="1"/>
  <c r="AR54" i="102"/>
  <c r="AT54" i="102" s="1"/>
  <c r="CW54" i="102" s="1"/>
  <c r="AG54" i="102"/>
  <c r="AA54" i="102"/>
  <c r="U54" i="102"/>
  <c r="O54" i="102"/>
  <c r="BZ53" i="102"/>
  <c r="BY53" i="102"/>
  <c r="BX53" i="102"/>
  <c r="BW53" i="102"/>
  <c r="BT53" i="102"/>
  <c r="BS53" i="102"/>
  <c r="BR53" i="102"/>
  <c r="BQ53" i="102"/>
  <c r="BD53" i="102"/>
  <c r="BF53" i="102" s="1"/>
  <c r="AX53" i="102"/>
  <c r="AZ53" i="102" s="1"/>
  <c r="AR53" i="102"/>
  <c r="AT53" i="102" s="1"/>
  <c r="CW53" i="102" s="1"/>
  <c r="AG53" i="102"/>
  <c r="AA53" i="102"/>
  <c r="U53" i="102"/>
  <c r="O53" i="102"/>
  <c r="BZ52" i="102"/>
  <c r="BY52" i="102"/>
  <c r="BX52" i="102"/>
  <c r="BW52" i="102"/>
  <c r="BT52" i="102"/>
  <c r="BS52" i="102"/>
  <c r="BR52" i="102"/>
  <c r="BQ52" i="102"/>
  <c r="BD52" i="102"/>
  <c r="BF52" i="102" s="1"/>
  <c r="AX52" i="102"/>
  <c r="AZ52" i="102" s="1"/>
  <c r="AR52" i="102"/>
  <c r="AT52" i="102" s="1"/>
  <c r="CW52" i="102" s="1"/>
  <c r="AG52" i="102"/>
  <c r="AA52" i="102"/>
  <c r="U52" i="102"/>
  <c r="O52" i="102"/>
  <c r="BZ51" i="102"/>
  <c r="BY51" i="102"/>
  <c r="BX51" i="102"/>
  <c r="BW51" i="102"/>
  <c r="BT51" i="102"/>
  <c r="BS51" i="102"/>
  <c r="BR51" i="102"/>
  <c r="BQ51" i="102"/>
  <c r="BD51" i="102"/>
  <c r="BF51" i="102" s="1"/>
  <c r="AX51" i="102"/>
  <c r="AZ51" i="102" s="1"/>
  <c r="AR51" i="102"/>
  <c r="AT51" i="102" s="1"/>
  <c r="AG51" i="102"/>
  <c r="AA51" i="102"/>
  <c r="U51" i="102"/>
  <c r="O51" i="102"/>
  <c r="BD49" i="102"/>
  <c r="AX49" i="102"/>
  <c r="AR49" i="102"/>
  <c r="AG49" i="102"/>
  <c r="AA49" i="102"/>
  <c r="U49" i="102"/>
  <c r="O49" i="102"/>
  <c r="BZ48" i="102"/>
  <c r="BY48" i="102"/>
  <c r="BX48" i="102"/>
  <c r="BW48" i="102"/>
  <c r="BT48" i="102"/>
  <c r="BS48" i="102"/>
  <c r="BR48" i="102"/>
  <c r="BQ48" i="102"/>
  <c r="BJ48" i="102"/>
  <c r="BL48" i="102" s="1"/>
  <c r="BD48" i="102"/>
  <c r="BF48" i="102" s="1"/>
  <c r="AX48" i="102"/>
  <c r="AZ48" i="102" s="1"/>
  <c r="AR48" i="102"/>
  <c r="AT48" i="102" s="1"/>
  <c r="CW48" i="102" s="1"/>
  <c r="AG48" i="102"/>
  <c r="AI48" i="102" s="1"/>
  <c r="AA48" i="102"/>
  <c r="U48" i="102"/>
  <c r="O48" i="102"/>
  <c r="BZ47" i="102"/>
  <c r="BY47" i="102"/>
  <c r="BX47" i="102"/>
  <c r="BW47" i="102"/>
  <c r="BT47" i="102"/>
  <c r="BS47" i="102"/>
  <c r="BR47" i="102"/>
  <c r="BQ47" i="102"/>
  <c r="BJ47" i="102"/>
  <c r="BL47" i="102" s="1"/>
  <c r="BD47" i="102"/>
  <c r="BF47" i="102" s="1"/>
  <c r="AX47" i="102"/>
  <c r="AZ47" i="102" s="1"/>
  <c r="AR47" i="102"/>
  <c r="AT47" i="102" s="1"/>
  <c r="CW47" i="102" s="1"/>
  <c r="AG47" i="102"/>
  <c r="AI47" i="102" s="1"/>
  <c r="AA47" i="102"/>
  <c r="U47" i="102"/>
  <c r="O47" i="102"/>
  <c r="Q47" i="102" s="1"/>
  <c r="CH47" i="102" s="1"/>
  <c r="BZ46" i="102"/>
  <c r="BY46" i="102"/>
  <c r="BX46" i="102"/>
  <c r="BW46" i="102"/>
  <c r="BT46" i="102"/>
  <c r="BS46" i="102"/>
  <c r="BR46" i="102"/>
  <c r="BQ46" i="102"/>
  <c r="BJ46" i="102"/>
  <c r="BL46" i="102" s="1"/>
  <c r="BD46" i="102"/>
  <c r="BF46" i="102" s="1"/>
  <c r="AX46" i="102"/>
  <c r="AZ46" i="102" s="1"/>
  <c r="AR46" i="102"/>
  <c r="AG46" i="102"/>
  <c r="AA46" i="102"/>
  <c r="AC46" i="102" s="1"/>
  <c r="U46" i="102"/>
  <c r="O46" i="102"/>
  <c r="Q46" i="102" s="1"/>
  <c r="CH46" i="102" s="1"/>
  <c r="BZ45" i="102"/>
  <c r="BY45" i="102"/>
  <c r="BX45" i="102"/>
  <c r="BW45" i="102"/>
  <c r="BW49" i="102" s="1"/>
  <c r="BT45" i="102"/>
  <c r="BS45" i="102"/>
  <c r="BR45" i="102"/>
  <c r="BQ45" i="102"/>
  <c r="BQ49" i="102" s="1"/>
  <c r="BJ45" i="102"/>
  <c r="BL45" i="102" s="1"/>
  <c r="BD45" i="102"/>
  <c r="BF45" i="102" s="1"/>
  <c r="AX45" i="102"/>
  <c r="AZ45" i="102" s="1"/>
  <c r="AR45" i="102"/>
  <c r="AG45" i="102"/>
  <c r="AA45" i="102"/>
  <c r="AC45" i="102" s="1"/>
  <c r="U45" i="102"/>
  <c r="W45" i="102" s="1"/>
  <c r="O45" i="102"/>
  <c r="BZ42" i="102"/>
  <c r="BY42" i="102"/>
  <c r="BX42" i="102"/>
  <c r="BW42" i="102"/>
  <c r="BT42" i="102"/>
  <c r="BS42" i="102"/>
  <c r="BR42" i="102"/>
  <c r="BQ42" i="102"/>
  <c r="AX42" i="102"/>
  <c r="AZ42" i="102" s="1"/>
  <c r="AR42" i="102"/>
  <c r="AT42" i="102" s="1"/>
  <c r="CW42" i="102" s="1"/>
  <c r="AO42" i="102"/>
  <c r="AG42" i="102"/>
  <c r="AA42" i="102"/>
  <c r="U42" i="102"/>
  <c r="O42" i="102"/>
  <c r="Q42" i="102" s="1"/>
  <c r="CH42" i="102" s="1"/>
  <c r="BZ41" i="102"/>
  <c r="BY41" i="102"/>
  <c r="BX41" i="102"/>
  <c r="BW41" i="102"/>
  <c r="BT41" i="102"/>
  <c r="BS41" i="102"/>
  <c r="BR41" i="102"/>
  <c r="BQ41" i="102"/>
  <c r="AX41" i="102"/>
  <c r="AR41" i="102"/>
  <c r="AT41" i="102" s="1"/>
  <c r="CW41" i="102" s="1"/>
  <c r="AO41" i="102"/>
  <c r="AG41" i="102"/>
  <c r="AA41" i="102"/>
  <c r="U41" i="102"/>
  <c r="O41" i="102"/>
  <c r="Q41" i="102" s="1"/>
  <c r="CH41" i="102" s="1"/>
  <c r="BZ40" i="102"/>
  <c r="BY40" i="102"/>
  <c r="BX40" i="102"/>
  <c r="BW40" i="102"/>
  <c r="BT40" i="102"/>
  <c r="BS40" i="102"/>
  <c r="BR40" i="102"/>
  <c r="BQ40" i="102"/>
  <c r="BJ40" i="102"/>
  <c r="BD40" i="102"/>
  <c r="BF40" i="102" s="1"/>
  <c r="AX40" i="102"/>
  <c r="AZ40" i="102" s="1"/>
  <c r="AR40" i="102"/>
  <c r="AT40" i="102" s="1"/>
  <c r="CW40" i="102" s="1"/>
  <c r="AG40" i="102"/>
  <c r="AI40" i="102" s="1"/>
  <c r="AA40" i="102"/>
  <c r="AC40" i="102" s="1"/>
  <c r="U40" i="102"/>
  <c r="W40" i="102" s="1"/>
  <c r="O40" i="102"/>
  <c r="Q40" i="102" s="1"/>
  <c r="CH40" i="102" s="1"/>
  <c r="BJ39" i="102"/>
  <c r="AX39" i="102"/>
  <c r="AR39" i="102"/>
  <c r="AG39" i="102"/>
  <c r="AA39" i="102"/>
  <c r="U39" i="102"/>
  <c r="O39" i="102"/>
  <c r="BZ37" i="102"/>
  <c r="BY37" i="102"/>
  <c r="BX37" i="102"/>
  <c r="BW37" i="102"/>
  <c r="CC37" i="102" s="1"/>
  <c r="BT37" i="102"/>
  <c r="BS37" i="102"/>
  <c r="BR37" i="102"/>
  <c r="BQ37" i="102"/>
  <c r="BD37" i="102"/>
  <c r="AX37" i="102"/>
  <c r="AZ37" i="102" s="1"/>
  <c r="AR37" i="102"/>
  <c r="AT37" i="102" s="1"/>
  <c r="CW37" i="102" s="1"/>
  <c r="AG37" i="102"/>
  <c r="AI37" i="102" s="1"/>
  <c r="AA37" i="102"/>
  <c r="AC37" i="102" s="1"/>
  <c r="U37" i="102"/>
  <c r="W37" i="102" s="1"/>
  <c r="O37" i="102"/>
  <c r="Q37" i="102" s="1"/>
  <c r="CH37" i="102" s="1"/>
  <c r="BZ36" i="102"/>
  <c r="BY36" i="102"/>
  <c r="BX36" i="102"/>
  <c r="BW36" i="102"/>
  <c r="BT36" i="102"/>
  <c r="BS36" i="102"/>
  <c r="BR36" i="102"/>
  <c r="BQ36" i="102"/>
  <c r="BD36" i="102"/>
  <c r="BF36" i="102" s="1"/>
  <c r="AX36" i="102"/>
  <c r="AZ36" i="102" s="1"/>
  <c r="AR36" i="102"/>
  <c r="AT36" i="102" s="1"/>
  <c r="CW36" i="102" s="1"/>
  <c r="AG36" i="102"/>
  <c r="AI36" i="102" s="1"/>
  <c r="AA36" i="102"/>
  <c r="AC36" i="102" s="1"/>
  <c r="U36" i="102"/>
  <c r="W36" i="102" s="1"/>
  <c r="O36" i="102"/>
  <c r="Q36" i="102" s="1"/>
  <c r="CH36" i="102" s="1"/>
  <c r="BZ35" i="102"/>
  <c r="BY35" i="102"/>
  <c r="BX35" i="102"/>
  <c r="BW35" i="102"/>
  <c r="BT35" i="102"/>
  <c r="BS35" i="102"/>
  <c r="BR35" i="102"/>
  <c r="BQ35" i="102"/>
  <c r="BJ35" i="102"/>
  <c r="BL35" i="102" s="1"/>
  <c r="BD35" i="102"/>
  <c r="BF35" i="102" s="1"/>
  <c r="AX35" i="102"/>
  <c r="AZ35" i="102" s="1"/>
  <c r="AR35" i="102"/>
  <c r="AT35" i="102" s="1"/>
  <c r="CW35" i="102" s="1"/>
  <c r="AG35" i="102"/>
  <c r="AI35" i="102" s="1"/>
  <c r="AA35" i="102"/>
  <c r="AC35" i="102" s="1"/>
  <c r="U35" i="102"/>
  <c r="W35" i="102" s="1"/>
  <c r="O35" i="102"/>
  <c r="Q35" i="102" s="1"/>
  <c r="CH35" i="102" s="1"/>
  <c r="BZ34" i="102"/>
  <c r="BY34" i="102"/>
  <c r="BX34" i="102"/>
  <c r="BW34" i="102"/>
  <c r="CC34" i="102" s="1"/>
  <c r="BT34" i="102"/>
  <c r="BS34" i="102"/>
  <c r="BR34" i="102"/>
  <c r="BQ34" i="102"/>
  <c r="BD34" i="102"/>
  <c r="BF34" i="102" s="1"/>
  <c r="AX34" i="102"/>
  <c r="AZ34" i="102" s="1"/>
  <c r="AR34" i="102"/>
  <c r="AT34" i="102" s="1"/>
  <c r="CW34" i="102" s="1"/>
  <c r="AG34" i="102"/>
  <c r="AI34" i="102" s="1"/>
  <c r="AA34" i="102"/>
  <c r="AC34" i="102" s="1"/>
  <c r="U34" i="102"/>
  <c r="W34" i="102" s="1"/>
  <c r="O34" i="102"/>
  <c r="Q34" i="102" s="1"/>
  <c r="CH34" i="102" s="1"/>
  <c r="BZ31" i="102"/>
  <c r="BY31" i="102"/>
  <c r="BX31" i="102"/>
  <c r="BW31" i="102"/>
  <c r="BT31" i="102"/>
  <c r="BS31" i="102"/>
  <c r="BR31" i="102"/>
  <c r="BQ31" i="102"/>
  <c r="BD31" i="102"/>
  <c r="BF31" i="102" s="1"/>
  <c r="AX31" i="102"/>
  <c r="AZ31" i="102" s="1"/>
  <c r="AR31" i="102"/>
  <c r="AT31" i="102" s="1"/>
  <c r="AG31" i="102"/>
  <c r="AI31" i="102" s="1"/>
  <c r="AA31" i="102"/>
  <c r="AC31" i="102" s="1"/>
  <c r="U31" i="102"/>
  <c r="W31" i="102" s="1"/>
  <c r="O31" i="102"/>
  <c r="Q31" i="102" s="1"/>
  <c r="CH31" i="102" s="1"/>
  <c r="BZ30" i="102"/>
  <c r="BY30" i="102"/>
  <c r="BX30" i="102"/>
  <c r="BW30" i="102"/>
  <c r="CC30" i="102" s="1"/>
  <c r="BT30" i="102"/>
  <c r="BS30" i="102"/>
  <c r="BR30" i="102"/>
  <c r="BQ30" i="102"/>
  <c r="BD30" i="102"/>
  <c r="AX30" i="102"/>
  <c r="AZ30" i="102" s="1"/>
  <c r="AR30" i="102"/>
  <c r="AT30" i="102" s="1"/>
  <c r="AG30" i="102"/>
  <c r="AI30" i="102" s="1"/>
  <c r="AA30" i="102"/>
  <c r="AC30" i="102" s="1"/>
  <c r="U30" i="102"/>
  <c r="W30" i="102" s="1"/>
  <c r="O30" i="102"/>
  <c r="Q30" i="102" s="1"/>
  <c r="CH30" i="102" s="1"/>
  <c r="BZ29" i="102"/>
  <c r="BY29" i="102"/>
  <c r="BX29" i="102"/>
  <c r="BW29" i="102"/>
  <c r="CC29" i="102" s="1"/>
  <c r="BT29" i="102"/>
  <c r="BS29" i="102"/>
  <c r="BR29" i="102"/>
  <c r="BQ29" i="102"/>
  <c r="BD29" i="102"/>
  <c r="BF29" i="102" s="1"/>
  <c r="AX29" i="102"/>
  <c r="AZ29" i="102" s="1"/>
  <c r="AR29" i="102"/>
  <c r="AT29" i="102" s="1"/>
  <c r="AG29" i="102"/>
  <c r="AI29" i="102" s="1"/>
  <c r="AA29" i="102"/>
  <c r="AC29" i="102" s="1"/>
  <c r="U29" i="102"/>
  <c r="W29" i="102" s="1"/>
  <c r="O29" i="102"/>
  <c r="Q29" i="102" s="1"/>
  <c r="CH29" i="102" s="1"/>
  <c r="BZ28" i="102"/>
  <c r="BY28" i="102"/>
  <c r="BX28" i="102"/>
  <c r="BW28" i="102"/>
  <c r="CC28" i="102" s="1"/>
  <c r="BT28" i="102"/>
  <c r="BS28" i="102"/>
  <c r="BR28" i="102"/>
  <c r="BQ28" i="102"/>
  <c r="BD28" i="102"/>
  <c r="BF28" i="102" s="1"/>
  <c r="AX28" i="102"/>
  <c r="AZ28" i="102" s="1"/>
  <c r="AR28" i="102"/>
  <c r="AT28" i="102" s="1"/>
  <c r="AG28" i="102"/>
  <c r="AI28" i="102" s="1"/>
  <c r="AA28" i="102"/>
  <c r="AC28" i="102" s="1"/>
  <c r="U28" i="102"/>
  <c r="W28" i="102" s="1"/>
  <c r="O28" i="102"/>
  <c r="Q28" i="102" s="1"/>
  <c r="CH28" i="102" s="1"/>
  <c r="BZ27" i="102"/>
  <c r="BY27" i="102"/>
  <c r="BX27" i="102"/>
  <c r="BW27" i="102"/>
  <c r="CC27" i="102" s="1"/>
  <c r="BT27" i="102"/>
  <c r="BS27" i="102"/>
  <c r="BR27" i="102"/>
  <c r="BQ27" i="102"/>
  <c r="BD27" i="102"/>
  <c r="BF27" i="102" s="1"/>
  <c r="AX27" i="102"/>
  <c r="AZ27" i="102" s="1"/>
  <c r="AR27" i="102"/>
  <c r="AT27" i="102" s="1"/>
  <c r="AG27" i="102"/>
  <c r="AI27" i="102" s="1"/>
  <c r="AA27" i="102"/>
  <c r="AC27" i="102" s="1"/>
  <c r="U27" i="102"/>
  <c r="W27" i="102" s="1"/>
  <c r="O27" i="102"/>
  <c r="Q27" i="102" s="1"/>
  <c r="CH27" i="102" s="1"/>
  <c r="BJ26" i="102"/>
  <c r="AX26" i="102"/>
  <c r="AR26" i="102"/>
  <c r="AG26" i="102"/>
  <c r="AA26" i="102"/>
  <c r="U26" i="102"/>
  <c r="O26" i="102"/>
  <c r="BZ24" i="102"/>
  <c r="BY24" i="102"/>
  <c r="BX24" i="102"/>
  <c r="BW24" i="102"/>
  <c r="BT24" i="102"/>
  <c r="BS24" i="102"/>
  <c r="BR24" i="102"/>
  <c r="BQ24" i="102"/>
  <c r="AX24" i="102"/>
  <c r="AZ24" i="102" s="1"/>
  <c r="AR24" i="102"/>
  <c r="AT24" i="102" s="1"/>
  <c r="CW24" i="102" s="1"/>
  <c r="AO24" i="102"/>
  <c r="AG24" i="102"/>
  <c r="AI24" i="102" s="1"/>
  <c r="AA24" i="102"/>
  <c r="AC24" i="102" s="1"/>
  <c r="U24" i="102"/>
  <c r="W24" i="102" s="1"/>
  <c r="O24" i="102"/>
  <c r="Q24" i="102" s="1"/>
  <c r="CH24" i="102" s="1"/>
  <c r="BZ23" i="102"/>
  <c r="BY23" i="102"/>
  <c r="BX23" i="102"/>
  <c r="BW23" i="102"/>
  <c r="BT23" i="102"/>
  <c r="BS23" i="102"/>
  <c r="BR23" i="102"/>
  <c r="BQ23" i="102"/>
  <c r="AX23" i="102"/>
  <c r="AZ23" i="102" s="1"/>
  <c r="AR23" i="102"/>
  <c r="AT23" i="102" s="1"/>
  <c r="CW23" i="102" s="1"/>
  <c r="AO23" i="102"/>
  <c r="AG23" i="102"/>
  <c r="AI23" i="102" s="1"/>
  <c r="AA23" i="102"/>
  <c r="AC23" i="102" s="1"/>
  <c r="U23" i="102"/>
  <c r="W23" i="102" s="1"/>
  <c r="O23" i="102"/>
  <c r="Q23" i="102" s="1"/>
  <c r="CH23" i="102" s="1"/>
  <c r="BJ22" i="102"/>
  <c r="AX22" i="102"/>
  <c r="AR22" i="102"/>
  <c r="AG22" i="102"/>
  <c r="AA22" i="102"/>
  <c r="U22" i="102"/>
  <c r="O22" i="102"/>
  <c r="BK21" i="102"/>
  <c r="BK25" i="102" s="1"/>
  <c r="BK32" i="102" s="1"/>
  <c r="BK38" i="102" s="1"/>
  <c r="BE21" i="102"/>
  <c r="BE25" i="102" s="1"/>
  <c r="BE32" i="102" s="1"/>
  <c r="BE38" i="102" s="1"/>
  <c r="BE43" i="102" s="1"/>
  <c r="AY21" i="102"/>
  <c r="AY25" i="102" s="1"/>
  <c r="AS21" i="102"/>
  <c r="AS25" i="102" s="1"/>
  <c r="AS32" i="102" s="1"/>
  <c r="AS38" i="102" s="1"/>
  <c r="AS43" i="102" s="1"/>
  <c r="AN21" i="102"/>
  <c r="AN25" i="102" s="1"/>
  <c r="AM21" i="102"/>
  <c r="AR21" i="102" s="1"/>
  <c r="AH21" i="102"/>
  <c r="AH25" i="102" s="1"/>
  <c r="AH32" i="102" s="1"/>
  <c r="AB21" i="102"/>
  <c r="AB25" i="102" s="1"/>
  <c r="AB32" i="102" s="1"/>
  <c r="AB38" i="102" s="1"/>
  <c r="AB43" i="102" s="1"/>
  <c r="V21" i="102"/>
  <c r="V25" i="102" s="1"/>
  <c r="V32" i="102" s="1"/>
  <c r="P21" i="102"/>
  <c r="P25" i="102" s="1"/>
  <c r="P32" i="102" s="1"/>
  <c r="M21" i="102"/>
  <c r="M25" i="102" s="1"/>
  <c r="L21" i="102"/>
  <c r="L25" i="102" s="1"/>
  <c r="K21" i="102"/>
  <c r="K25" i="102" s="1"/>
  <c r="J21" i="102"/>
  <c r="O21" i="102" s="1"/>
  <c r="BZ20" i="102"/>
  <c r="BY20" i="102"/>
  <c r="BX20" i="102"/>
  <c r="BW20" i="102"/>
  <c r="BT20" i="102"/>
  <c r="BS20" i="102"/>
  <c r="BR20" i="102"/>
  <c r="BQ20" i="102"/>
  <c r="AX20" i="102"/>
  <c r="AZ20" i="102" s="1"/>
  <c r="AR20" i="102"/>
  <c r="AT20" i="102" s="1"/>
  <c r="CW20" i="102" s="1"/>
  <c r="AO20" i="102"/>
  <c r="AG20" i="102"/>
  <c r="AA20" i="102"/>
  <c r="U20" i="102"/>
  <c r="O20" i="102"/>
  <c r="BZ19" i="102"/>
  <c r="BY19" i="102"/>
  <c r="BX19" i="102"/>
  <c r="BW19" i="102"/>
  <c r="BT19" i="102"/>
  <c r="BS19" i="102"/>
  <c r="BR19" i="102"/>
  <c r="BQ19" i="102"/>
  <c r="AX19" i="102"/>
  <c r="AZ19" i="102" s="1"/>
  <c r="AR19" i="102"/>
  <c r="AT19" i="102" s="1"/>
  <c r="AO19" i="102"/>
  <c r="AG19" i="102"/>
  <c r="AI19" i="102" s="1"/>
  <c r="AA19" i="102"/>
  <c r="U19" i="102"/>
  <c r="W19" i="102" s="1"/>
  <c r="O19" i="102"/>
  <c r="BK17" i="102"/>
  <c r="BE17" i="102"/>
  <c r="AY17" i="102"/>
  <c r="AS17" i="102"/>
  <c r="AO17" i="102"/>
  <c r="AN17" i="102"/>
  <c r="AM17" i="102"/>
  <c r="AR17" i="102" s="1"/>
  <c r="AH17" i="102"/>
  <c r="AB17" i="102"/>
  <c r="V17" i="102"/>
  <c r="P17" i="102"/>
  <c r="M17" i="102"/>
  <c r="K17" i="102"/>
  <c r="K18" i="102" s="1"/>
  <c r="J17" i="102"/>
  <c r="O17" i="102" s="1"/>
  <c r="H17" i="102"/>
  <c r="H18" i="102" s="1"/>
  <c r="G17" i="102"/>
  <c r="F17" i="102"/>
  <c r="E17" i="102"/>
  <c r="E18" i="102" s="1"/>
  <c r="BZ16" i="102"/>
  <c r="BY16" i="102"/>
  <c r="BX16" i="102"/>
  <c r="BW16" i="102"/>
  <c r="CC16" i="102" s="1"/>
  <c r="BT16" i="102"/>
  <c r="BS16" i="102"/>
  <c r="BR16" i="102"/>
  <c r="BQ16" i="102"/>
  <c r="BD16" i="102"/>
  <c r="AX16" i="102"/>
  <c r="AZ16" i="102" s="1"/>
  <c r="AR16" i="102"/>
  <c r="AT16" i="102" s="1"/>
  <c r="CW16" i="102" s="1"/>
  <c r="AG16" i="102"/>
  <c r="AA16" i="102"/>
  <c r="AC16" i="102" s="1"/>
  <c r="U16" i="102"/>
  <c r="O16" i="102"/>
  <c r="BZ15" i="102"/>
  <c r="BY15" i="102"/>
  <c r="BX15" i="102"/>
  <c r="BW15" i="102"/>
  <c r="CC15" i="102" s="1"/>
  <c r="BT15" i="102"/>
  <c r="BS15" i="102"/>
  <c r="BR15" i="102"/>
  <c r="BQ15" i="102"/>
  <c r="BD15" i="102"/>
  <c r="BF15" i="102" s="1"/>
  <c r="AX15" i="102"/>
  <c r="AZ15" i="102" s="1"/>
  <c r="AR15" i="102"/>
  <c r="AT15" i="102" s="1"/>
  <c r="CW15" i="102" s="1"/>
  <c r="AG15" i="102"/>
  <c r="AA15" i="102"/>
  <c r="AC15" i="102" s="1"/>
  <c r="U15" i="102"/>
  <c r="O15" i="102"/>
  <c r="BZ14" i="102"/>
  <c r="BY14" i="102"/>
  <c r="BX14" i="102"/>
  <c r="BW14" i="102"/>
  <c r="BT14" i="102"/>
  <c r="BS14" i="102"/>
  <c r="BR14" i="102"/>
  <c r="BQ14" i="102"/>
  <c r="BD14" i="102"/>
  <c r="BF14" i="102" s="1"/>
  <c r="AX14" i="102"/>
  <c r="AZ14" i="102" s="1"/>
  <c r="AR14" i="102"/>
  <c r="AT14" i="102" s="1"/>
  <c r="CW14" i="102" s="1"/>
  <c r="AG14" i="102"/>
  <c r="AA14" i="102"/>
  <c r="AC14" i="102" s="1"/>
  <c r="U14" i="102"/>
  <c r="O14" i="102"/>
  <c r="BZ13" i="102"/>
  <c r="BY13" i="102"/>
  <c r="BX13" i="102"/>
  <c r="BW13" i="102"/>
  <c r="BT13" i="102"/>
  <c r="BS13" i="102"/>
  <c r="BR13" i="102"/>
  <c r="BQ13" i="102"/>
  <c r="BD13" i="102"/>
  <c r="BF13" i="102" s="1"/>
  <c r="AX13" i="102"/>
  <c r="AZ13" i="102" s="1"/>
  <c r="AR13" i="102"/>
  <c r="AT13" i="102" s="1"/>
  <c r="AG13" i="102"/>
  <c r="U13" i="102"/>
  <c r="O13" i="102"/>
  <c r="L13" i="102"/>
  <c r="L17" i="102" s="1"/>
  <c r="AA17" i="102" s="1"/>
  <c r="CP6" i="102"/>
  <c r="CO6" i="102"/>
  <c r="CN6" i="102"/>
  <c r="CM6" i="102"/>
  <c r="DE6" i="102"/>
  <c r="DD6" i="102"/>
  <c r="DC6" i="102"/>
  <c r="DB6" i="102"/>
  <c r="AJ6" i="102"/>
  <c r="AD6" i="102"/>
  <c r="X6" i="102"/>
  <c r="R6" i="102"/>
  <c r="BM5" i="102"/>
  <c r="BG5" i="102"/>
  <c r="BA5" i="102"/>
  <c r="AU5" i="102"/>
  <c r="AJ5" i="102"/>
  <c r="AD5" i="102"/>
  <c r="R5" i="102"/>
  <c r="CU4" i="102"/>
  <c r="CT4" i="102"/>
  <c r="CS4" i="102"/>
  <c r="CR4" i="102"/>
  <c r="CF4" i="102"/>
  <c r="CE4" i="102"/>
  <c r="CD4" i="102"/>
  <c r="CC4" i="102"/>
  <c r="BM4" i="102"/>
  <c r="BG4" i="102"/>
  <c r="BA4" i="102"/>
  <c r="AU4" i="102"/>
  <c r="AJ4" i="102"/>
  <c r="AD4" i="102"/>
  <c r="R4" i="102"/>
  <c r="AM3" i="102"/>
  <c r="J3" i="102"/>
  <c r="E3" i="102"/>
  <c r="M18" i="102" l="1"/>
  <c r="BS49" i="102"/>
  <c r="BY49" i="102"/>
  <c r="BQ57" i="102"/>
  <c r="BW57" i="102"/>
  <c r="BQ66" i="102"/>
  <c r="AN18" i="102"/>
  <c r="CT73" i="102"/>
  <c r="CI23" i="102"/>
  <c r="CK23" i="102"/>
  <c r="CJ24" i="102"/>
  <c r="CJ27" i="102"/>
  <c r="CI28" i="102"/>
  <c r="CK28" i="102"/>
  <c r="CE28" i="102"/>
  <c r="CI35" i="102"/>
  <c r="CK35" i="102"/>
  <c r="CX35" i="102"/>
  <c r="CZ35" i="102"/>
  <c r="CX36" i="102"/>
  <c r="CK76" i="102"/>
  <c r="CE31" i="102"/>
  <c r="BU48" i="102"/>
  <c r="CF48" i="102"/>
  <c r="BS57" i="102"/>
  <c r="BY57" i="102"/>
  <c r="BX57" i="102" s="1"/>
  <c r="BU20" i="102"/>
  <c r="CF20" i="102"/>
  <c r="BU23" i="102"/>
  <c r="CF23" i="102"/>
  <c r="CE36" i="102"/>
  <c r="CE37" i="102"/>
  <c r="BU42" i="102"/>
  <c r="CE42" i="102"/>
  <c r="CX76" i="102"/>
  <c r="CZ76" i="102"/>
  <c r="CF77" i="102"/>
  <c r="BR57" i="102"/>
  <c r="BT57" i="102"/>
  <c r="BR66" i="102"/>
  <c r="BT66" i="102"/>
  <c r="CE63" i="102"/>
  <c r="CY64" i="102"/>
  <c r="BW90" i="102"/>
  <c r="G18" i="102"/>
  <c r="J18" i="102"/>
  <c r="BQ17" i="102"/>
  <c r="CE13" i="102"/>
  <c r="BY17" i="102"/>
  <c r="CY14" i="102"/>
  <c r="CY15" i="102"/>
  <c r="CX16" i="102"/>
  <c r="AM18" i="102"/>
  <c r="CX20" i="102"/>
  <c r="CX23" i="102"/>
  <c r="CX27" i="102"/>
  <c r="CW27" i="102" s="1"/>
  <c r="CJ29" i="102"/>
  <c r="CY29" i="102"/>
  <c r="CX34" i="102"/>
  <c r="CI37" i="102"/>
  <c r="CK37" i="102"/>
  <c r="CI40" i="102"/>
  <c r="CK40" i="102"/>
  <c r="CX40" i="102"/>
  <c r="CX42" i="102"/>
  <c r="CX48" i="102"/>
  <c r="CZ48" i="102"/>
  <c r="CE64" i="102"/>
  <c r="CX65" i="102"/>
  <c r="DI73" i="102"/>
  <c r="W80" i="102"/>
  <c r="CZ80" i="102" s="1"/>
  <c r="BF80" i="102"/>
  <c r="BG80" i="102" s="1"/>
  <c r="BY90" i="102"/>
  <c r="CY61" i="102"/>
  <c r="BF69" i="102"/>
  <c r="CY69" i="102" s="1"/>
  <c r="CX15" i="102"/>
  <c r="CY27" i="102"/>
  <c r="CX29" i="102"/>
  <c r="CW29" i="102" s="1"/>
  <c r="CY34" i="102"/>
  <c r="CJ37" i="102"/>
  <c r="CY48" i="102"/>
  <c r="CY65" i="102"/>
  <c r="F18" i="102"/>
  <c r="CX24" i="102"/>
  <c r="CX28" i="102"/>
  <c r="CW28" i="102" s="1"/>
  <c r="CY28" i="102"/>
  <c r="CI30" i="102"/>
  <c r="CJ30" i="102"/>
  <c r="CK30" i="102"/>
  <c r="CI31" i="102"/>
  <c r="CJ31" i="102"/>
  <c r="CK31" i="102"/>
  <c r="CI36" i="102"/>
  <c r="CJ36" i="102"/>
  <c r="CK36" i="102"/>
  <c r="CJ45" i="102"/>
  <c r="CX47" i="102"/>
  <c r="CY47" i="102"/>
  <c r="CZ47" i="102"/>
  <c r="CX54" i="102"/>
  <c r="CX64" i="102"/>
  <c r="CX69" i="102"/>
  <c r="CZ69" i="102"/>
  <c r="CE76" i="102"/>
  <c r="DC85" i="102"/>
  <c r="AR90" i="102"/>
  <c r="BR17" i="102"/>
  <c r="BT17" i="102"/>
  <c r="BS17" i="102" s="1"/>
  <c r="BX17" i="102"/>
  <c r="BZ17" i="102"/>
  <c r="CE14" i="102"/>
  <c r="CE15" i="102"/>
  <c r="CE16" i="102"/>
  <c r="AG17" i="102"/>
  <c r="BQ21" i="102"/>
  <c r="BQ18" i="102" s="1"/>
  <c r="CE19" i="102"/>
  <c r="BY21" i="102"/>
  <c r="BU24" i="102"/>
  <c r="CE24" i="102"/>
  <c r="CD24" i="102" s="1"/>
  <c r="CE27" i="102"/>
  <c r="CE29" i="102"/>
  <c r="CE30" i="102"/>
  <c r="CY31" i="102"/>
  <c r="CI34" i="102"/>
  <c r="CK34" i="102"/>
  <c r="CE34" i="102"/>
  <c r="CE35" i="102"/>
  <c r="BU40" i="102"/>
  <c r="CF40" i="102"/>
  <c r="BR49" i="102"/>
  <c r="BT49" i="102"/>
  <c r="BX49" i="102"/>
  <c r="BZ49" i="102"/>
  <c r="CY46" i="102"/>
  <c r="BU46" i="102"/>
  <c r="CE46" i="102"/>
  <c r="BU47" i="102"/>
  <c r="CF47" i="102"/>
  <c r="CX52" i="102"/>
  <c r="CE52" i="102"/>
  <c r="CX53" i="102"/>
  <c r="CE53" i="102"/>
  <c r="CX55" i="102"/>
  <c r="BU55" i="102"/>
  <c r="CF55" i="102"/>
  <c r="CF61" i="102"/>
  <c r="BS66" i="102"/>
  <c r="BU64" i="102"/>
  <c r="CF64" i="102"/>
  <c r="CC64" i="102"/>
  <c r="CE65" i="102"/>
  <c r="CU73" i="102"/>
  <c r="DH73" i="102"/>
  <c r="CE75" i="102"/>
  <c r="CY76" i="102"/>
  <c r="DC84" i="102"/>
  <c r="DB84" i="102" s="1"/>
  <c r="CS89" i="102"/>
  <c r="AZ17" i="102"/>
  <c r="CX13" i="102"/>
  <c r="AZ21" i="102"/>
  <c r="CX19" i="102"/>
  <c r="L32" i="102"/>
  <c r="AA32" i="102" s="1"/>
  <c r="AA25" i="102"/>
  <c r="CX30" i="102"/>
  <c r="CW30" i="102" s="1"/>
  <c r="CX31" i="102"/>
  <c r="CW31" i="102" s="1"/>
  <c r="CJ34" i="102"/>
  <c r="AT17" i="102"/>
  <c r="CW13" i="102"/>
  <c r="CY13" i="102"/>
  <c r="AT21" i="102"/>
  <c r="CW19" i="102"/>
  <c r="CW21" i="102" s="1"/>
  <c r="CW25" i="102" s="1"/>
  <c r="BX21" i="102"/>
  <c r="BY18" i="102"/>
  <c r="K32" i="102"/>
  <c r="U32" i="102" s="1"/>
  <c r="U25" i="102"/>
  <c r="M32" i="102"/>
  <c r="AG25" i="102"/>
  <c r="V38" i="102"/>
  <c r="V43" i="102" s="1"/>
  <c r="AN32" i="102"/>
  <c r="AX25" i="102"/>
  <c r="CX14" i="102"/>
  <c r="L18" i="102"/>
  <c r="CJ23" i="102"/>
  <c r="CI24" i="102"/>
  <c r="CK24" i="102"/>
  <c r="CI27" i="102"/>
  <c r="CK27" i="102"/>
  <c r="CJ28" i="102"/>
  <c r="CI29" i="102"/>
  <c r="CK29" i="102"/>
  <c r="CJ35" i="102"/>
  <c r="CY35" i="102"/>
  <c r="CY36" i="102"/>
  <c r="CX37" i="102"/>
  <c r="CJ40" i="102"/>
  <c r="CY40" i="102"/>
  <c r="CC87" i="102"/>
  <c r="CC86" i="102"/>
  <c r="CR87" i="102"/>
  <c r="CR86" i="102"/>
  <c r="CN88" i="102"/>
  <c r="CN87" i="102"/>
  <c r="CN86" i="102"/>
  <c r="R76" i="102"/>
  <c r="S76" i="102" s="1"/>
  <c r="CD88" i="102"/>
  <c r="CD87" i="102"/>
  <c r="CD86" i="102"/>
  <c r="CF87" i="102"/>
  <c r="CF86" i="102"/>
  <c r="CF88" i="102"/>
  <c r="CM87" i="102"/>
  <c r="CM86" i="102"/>
  <c r="CO87" i="102"/>
  <c r="CO86" i="102"/>
  <c r="W41" i="102"/>
  <c r="CI41" i="102" s="1"/>
  <c r="AI41" i="102"/>
  <c r="BF49" i="102"/>
  <c r="BE49" i="102" s="1"/>
  <c r="BE59" i="102" s="1"/>
  <c r="BE68" i="102" s="1"/>
  <c r="BE70" i="102" s="1"/>
  <c r="CY45" i="102"/>
  <c r="AZ57" i="102"/>
  <c r="CX51" i="102"/>
  <c r="CC13" i="102"/>
  <c r="CC14" i="102"/>
  <c r="BU15" i="102"/>
  <c r="CA15" i="102"/>
  <c r="CD15" i="102"/>
  <c r="CF15" i="102"/>
  <c r="BU16" i="102"/>
  <c r="CA16" i="102"/>
  <c r="CD16" i="102"/>
  <c r="CF16" i="102"/>
  <c r="U17" i="102"/>
  <c r="AX17" i="102"/>
  <c r="BD17" i="102"/>
  <c r="CC19" i="102"/>
  <c r="CC20" i="102"/>
  <c r="CE20" i="102"/>
  <c r="U21" i="102"/>
  <c r="AA21" i="102"/>
  <c r="AG21" i="102"/>
  <c r="AX21" i="102"/>
  <c r="CC23" i="102"/>
  <c r="CE23" i="102"/>
  <c r="CC24" i="102"/>
  <c r="CF24" i="102"/>
  <c r="J25" i="102"/>
  <c r="O25" i="102" s="1"/>
  <c r="AM25" i="102"/>
  <c r="AR25" i="102" s="1"/>
  <c r="BU27" i="102"/>
  <c r="CA27" i="102"/>
  <c r="CD27" i="102"/>
  <c r="CF27" i="102"/>
  <c r="BU28" i="102"/>
  <c r="CA28" i="102"/>
  <c r="CD28" i="102"/>
  <c r="CF28" i="102"/>
  <c r="BU29" i="102"/>
  <c r="CA29" i="102"/>
  <c r="CD29" i="102"/>
  <c r="CF29" i="102"/>
  <c r="BU30" i="102"/>
  <c r="CA30" i="102"/>
  <c r="CD30" i="102"/>
  <c r="CF30" i="102"/>
  <c r="CC31" i="102"/>
  <c r="BU34" i="102"/>
  <c r="CA34" i="102"/>
  <c r="CD34" i="102"/>
  <c r="CF34" i="102"/>
  <c r="CC35" i="102"/>
  <c r="CC36" i="102"/>
  <c r="BU37" i="102"/>
  <c r="CA37" i="102"/>
  <c r="CD37" i="102"/>
  <c r="CF37" i="102"/>
  <c r="CC40" i="102"/>
  <c r="CE40" i="102"/>
  <c r="CZ46" i="102"/>
  <c r="CY52" i="102"/>
  <c r="CY53" i="102"/>
  <c r="CY55" i="102"/>
  <c r="CX56" i="102"/>
  <c r="CE87" i="102"/>
  <c r="CE86" i="102"/>
  <c r="CP87" i="102"/>
  <c r="CP86" i="102"/>
  <c r="CP88" i="102"/>
  <c r="AC41" i="102"/>
  <c r="AZ49" i="102"/>
  <c r="BL49" i="102"/>
  <c r="CZ45" i="102"/>
  <c r="CW51" i="102"/>
  <c r="CW57" i="102" s="1"/>
  <c r="AT57" i="102"/>
  <c r="CY51" i="102"/>
  <c r="BU13" i="102"/>
  <c r="CA13" i="102"/>
  <c r="CD13" i="102"/>
  <c r="CF13" i="102"/>
  <c r="BU14" i="102"/>
  <c r="CA14" i="102"/>
  <c r="CD14" i="102"/>
  <c r="CF14" i="102"/>
  <c r="BW17" i="102"/>
  <c r="BU19" i="102"/>
  <c r="CA19" i="102"/>
  <c r="CD19" i="102"/>
  <c r="CF19" i="102"/>
  <c r="CA20" i="102"/>
  <c r="CD20" i="102"/>
  <c r="BW21" i="102"/>
  <c r="CA23" i="102"/>
  <c r="CD23" i="102"/>
  <c r="CA24" i="102"/>
  <c r="BU31" i="102"/>
  <c r="CA31" i="102"/>
  <c r="CD31" i="102"/>
  <c r="CF31" i="102"/>
  <c r="BU35" i="102"/>
  <c r="CA35" i="102"/>
  <c r="CD35" i="102"/>
  <c r="CF35" i="102"/>
  <c r="BU36" i="102"/>
  <c r="CA36" i="102"/>
  <c r="CD36" i="102"/>
  <c r="CF36" i="102"/>
  <c r="CA40" i="102"/>
  <c r="CD40" i="102"/>
  <c r="AI61" i="102"/>
  <c r="CW63" i="102"/>
  <c r="CW66" i="102" s="1"/>
  <c r="AT66" i="102"/>
  <c r="BU41" i="102"/>
  <c r="CA41" i="102"/>
  <c r="CD41" i="102"/>
  <c r="CF41" i="102"/>
  <c r="CA42" i="102"/>
  <c r="CD42" i="102"/>
  <c r="CF42" i="102"/>
  <c r="BU45" i="102"/>
  <c r="CD45" i="102"/>
  <c r="CF45" i="102"/>
  <c r="CD46" i="102"/>
  <c r="CC46" i="102" s="1"/>
  <c r="CF46" i="102"/>
  <c r="CA47" i="102"/>
  <c r="CE47" i="102"/>
  <c r="CA48" i="102"/>
  <c r="CE48" i="102"/>
  <c r="BU51" i="102"/>
  <c r="CC51" i="102"/>
  <c r="CE51" i="102"/>
  <c r="CC52" i="102"/>
  <c r="CC53" i="102"/>
  <c r="BU54" i="102"/>
  <c r="CA54" i="102"/>
  <c r="CD54" i="102"/>
  <c r="CF54" i="102"/>
  <c r="CC55" i="102"/>
  <c r="CE55" i="102"/>
  <c r="BU56" i="102"/>
  <c r="CA56" i="102"/>
  <c r="CD56" i="102"/>
  <c r="CF56" i="102"/>
  <c r="U57" i="102"/>
  <c r="AA57" i="102"/>
  <c r="AR57" i="102"/>
  <c r="CS86" i="102"/>
  <c r="CU86" i="102"/>
  <c r="CU87" i="102"/>
  <c r="CU88" i="102"/>
  <c r="AT61" i="102"/>
  <c r="CW61" i="102" s="1"/>
  <c r="AZ66" i="102"/>
  <c r="CX63" i="102"/>
  <c r="CX66" i="102" s="1"/>
  <c r="BA77" i="102"/>
  <c r="BB77" i="102" s="1"/>
  <c r="CC41" i="102"/>
  <c r="CE41" i="102"/>
  <c r="W42" i="102"/>
  <c r="CI42" i="102" s="1"/>
  <c r="AC42" i="102"/>
  <c r="AI42" i="102"/>
  <c r="CC42" i="102"/>
  <c r="AT45" i="102"/>
  <c r="CA45" i="102"/>
  <c r="CE45" i="102"/>
  <c r="AT46" i="102"/>
  <c r="CW46" i="102" s="1"/>
  <c r="CA46" i="102"/>
  <c r="CD47" i="102"/>
  <c r="CC47" i="102" s="1"/>
  <c r="W48" i="102"/>
  <c r="CD48" i="102"/>
  <c r="CC48" i="102" s="1"/>
  <c r="CA51" i="102"/>
  <c r="CD51" i="102"/>
  <c r="CF51" i="102"/>
  <c r="BU52" i="102"/>
  <c r="CA52" i="102"/>
  <c r="CD52" i="102"/>
  <c r="CF52" i="102"/>
  <c r="BU53" i="102"/>
  <c r="CA53" i="102"/>
  <c r="CD53" i="102"/>
  <c r="CF53" i="102"/>
  <c r="CC54" i="102"/>
  <c r="CE54" i="102"/>
  <c r="CA55" i="102"/>
  <c r="CD55" i="102"/>
  <c r="CC56" i="102"/>
  <c r="CE56" i="102"/>
  <c r="AG57" i="102"/>
  <c r="AX57" i="102"/>
  <c r="M58" i="102"/>
  <c r="AD76" i="102"/>
  <c r="AE76" i="102" s="1"/>
  <c r="CT86" i="102"/>
  <c r="CT87" i="102"/>
  <c r="CS87" i="102" s="1"/>
  <c r="BU61" i="102"/>
  <c r="CA61" i="102"/>
  <c r="CE61" i="102"/>
  <c r="CC63" i="102"/>
  <c r="CA64" i="102"/>
  <c r="CD64" i="102"/>
  <c r="CC65" i="102"/>
  <c r="AG66" i="102"/>
  <c r="BU69" i="102"/>
  <c r="CA69" i="102"/>
  <c r="CS69" i="102"/>
  <c r="CR73" i="102"/>
  <c r="DG73" i="102"/>
  <c r="BU75" i="102"/>
  <c r="CA75" i="102"/>
  <c r="CD75" i="102"/>
  <c r="CF75" i="102"/>
  <c r="BU76" i="102"/>
  <c r="CA76" i="102"/>
  <c r="CD76" i="102"/>
  <c r="CF76" i="102"/>
  <c r="CI76" i="102"/>
  <c r="CW76" i="102"/>
  <c r="CC77" i="102"/>
  <c r="W79" i="102"/>
  <c r="CZ79" i="102" s="1"/>
  <c r="AI79" i="102"/>
  <c r="CT79" i="102" s="1"/>
  <c r="BF79" i="102"/>
  <c r="BG79" i="102" s="1"/>
  <c r="CX79" i="102"/>
  <c r="BU80" i="102"/>
  <c r="CR80" i="102"/>
  <c r="CY80" i="102"/>
  <c r="BU63" i="102"/>
  <c r="CA63" i="102"/>
  <c r="CD63" i="102"/>
  <c r="CF63" i="102"/>
  <c r="BU65" i="102"/>
  <c r="CA65" i="102"/>
  <c r="CD65" i="102"/>
  <c r="CF65" i="102"/>
  <c r="U66" i="102"/>
  <c r="BU73" i="102"/>
  <c r="CS73" i="102"/>
  <c r="DJ73" i="102"/>
  <c r="CJ76" i="102"/>
  <c r="BU77" i="102"/>
  <c r="CA77" i="102"/>
  <c r="CE77" i="102"/>
  <c r="CD77" i="102" s="1"/>
  <c r="BU79" i="102"/>
  <c r="CR79" i="102"/>
  <c r="CS80" i="102"/>
  <c r="BM76" i="102"/>
  <c r="BN76" i="102" s="1"/>
  <c r="BM45" i="102"/>
  <c r="BM69" i="102"/>
  <c r="BN69" i="102" s="1"/>
  <c r="BM48" i="102"/>
  <c r="BN48" i="102" s="1"/>
  <c r="BM47" i="102"/>
  <c r="BN47" i="102" s="1"/>
  <c r="BM46" i="102"/>
  <c r="BN46" i="102" s="1"/>
  <c r="BM35" i="102"/>
  <c r="BN35" i="102" s="1"/>
  <c r="DD88" i="102"/>
  <c r="DD90" i="102" s="1"/>
  <c r="DD86" i="102"/>
  <c r="DD87" i="102"/>
  <c r="BA76" i="102"/>
  <c r="BB76" i="102" s="1"/>
  <c r="BA69" i="102"/>
  <c r="DG69" i="102" s="1"/>
  <c r="BA65" i="102"/>
  <c r="BB65" i="102" s="1"/>
  <c r="BA53" i="102"/>
  <c r="BB53" i="102" s="1"/>
  <c r="BA52" i="102"/>
  <c r="BB52" i="102" s="1"/>
  <c r="BA51" i="102"/>
  <c r="BA46" i="102"/>
  <c r="BB46" i="102" s="1"/>
  <c r="BA40" i="102"/>
  <c r="BB40" i="102" s="1"/>
  <c r="BA36" i="102"/>
  <c r="BB36" i="102" s="1"/>
  <c r="BA34" i="102"/>
  <c r="BB34" i="102" s="1"/>
  <c r="BA31" i="102"/>
  <c r="BB31" i="102" s="1"/>
  <c r="BA30" i="102"/>
  <c r="BB30" i="102" s="1"/>
  <c r="BA24" i="102"/>
  <c r="BA20" i="102"/>
  <c r="BB20" i="102" s="1"/>
  <c r="BA15" i="102"/>
  <c r="BB15" i="102" s="1"/>
  <c r="BA64" i="102"/>
  <c r="BB64" i="102" s="1"/>
  <c r="BA63" i="102"/>
  <c r="BA61" i="102"/>
  <c r="BB61" i="102" s="1"/>
  <c r="BA56" i="102"/>
  <c r="BB56" i="102" s="1"/>
  <c r="BA55" i="102"/>
  <c r="BB55" i="102" s="1"/>
  <c r="BA54" i="102"/>
  <c r="BB54" i="102" s="1"/>
  <c r="BA48" i="102"/>
  <c r="BB48" i="102" s="1"/>
  <c r="BA47" i="102"/>
  <c r="BB47" i="102" s="1"/>
  <c r="BA45" i="102"/>
  <c r="BA42" i="102"/>
  <c r="BB42" i="102" s="1"/>
  <c r="BA37" i="102"/>
  <c r="BB37" i="102" s="1"/>
  <c r="BA35" i="102"/>
  <c r="BB35" i="102" s="1"/>
  <c r="BA29" i="102"/>
  <c r="BB29" i="102" s="1"/>
  <c r="BA28" i="102"/>
  <c r="BB28" i="102" s="1"/>
  <c r="BA27" i="102"/>
  <c r="BB27" i="102" s="1"/>
  <c r="BA23" i="102"/>
  <c r="BB23" i="102" s="1"/>
  <c r="BA19" i="102"/>
  <c r="BA16" i="102"/>
  <c r="BB16" i="102" s="1"/>
  <c r="BA14" i="102"/>
  <c r="BB14" i="102" s="1"/>
  <c r="BA13" i="102"/>
  <c r="BB13" i="102" s="1"/>
  <c r="DB88" i="102"/>
  <c r="DB90" i="102" s="1"/>
  <c r="DB86" i="102"/>
  <c r="DB87" i="102"/>
  <c r="AU76" i="102"/>
  <c r="AV76" i="102" s="1"/>
  <c r="DB76" i="102" s="1"/>
  <c r="AU64" i="102"/>
  <c r="AV64" i="102" s="1"/>
  <c r="AU56" i="102"/>
  <c r="AV56" i="102" s="1"/>
  <c r="DB56" i="102" s="1"/>
  <c r="AU55" i="102"/>
  <c r="AV55" i="102" s="1"/>
  <c r="AU54" i="102"/>
  <c r="AV54" i="102" s="1"/>
  <c r="AU51" i="102"/>
  <c r="AU48" i="102"/>
  <c r="AV48" i="102" s="1"/>
  <c r="AU47" i="102"/>
  <c r="AV47" i="102" s="1"/>
  <c r="AU42" i="102"/>
  <c r="AV42" i="102" s="1"/>
  <c r="AU41" i="102"/>
  <c r="AV41" i="102" s="1"/>
  <c r="AU37" i="102"/>
  <c r="AV37" i="102" s="1"/>
  <c r="AU35" i="102"/>
  <c r="AV35" i="102" s="1"/>
  <c r="AU31" i="102"/>
  <c r="AV31" i="102" s="1"/>
  <c r="AU30" i="102"/>
  <c r="AV30" i="102" s="1"/>
  <c r="AU24" i="102"/>
  <c r="AV24" i="102" s="1"/>
  <c r="AU20" i="102"/>
  <c r="AV20" i="102" s="1"/>
  <c r="AU15" i="102"/>
  <c r="AV15" i="102" s="1"/>
  <c r="DB15" i="102" s="1"/>
  <c r="AU75" i="102"/>
  <c r="AV75" i="102" s="1"/>
  <c r="AU69" i="102"/>
  <c r="AV69" i="102" s="1"/>
  <c r="AU65" i="102"/>
  <c r="AV65" i="102" s="1"/>
  <c r="AU63" i="102"/>
  <c r="AU53" i="102"/>
  <c r="AV53" i="102" s="1"/>
  <c r="AU52" i="102"/>
  <c r="AV52" i="102" s="1"/>
  <c r="AU45" i="102"/>
  <c r="AU40" i="102"/>
  <c r="AV40" i="102" s="1"/>
  <c r="AU36" i="102"/>
  <c r="AV36" i="102" s="1"/>
  <c r="AU34" i="102"/>
  <c r="AV34" i="102" s="1"/>
  <c r="AU29" i="102"/>
  <c r="AV29" i="102" s="1"/>
  <c r="AU28" i="102"/>
  <c r="AV28" i="102" s="1"/>
  <c r="AU27" i="102"/>
  <c r="AV27" i="102" s="1"/>
  <c r="AU23" i="102"/>
  <c r="AV23" i="102" s="1"/>
  <c r="AU19" i="102"/>
  <c r="AU16" i="102"/>
  <c r="AV16" i="102" s="1"/>
  <c r="AU14" i="102"/>
  <c r="AV14" i="102" s="1"/>
  <c r="DB14" i="102" s="1"/>
  <c r="AU13" i="102"/>
  <c r="BG76" i="102"/>
  <c r="BH76" i="102" s="1"/>
  <c r="BG61" i="102"/>
  <c r="BH61" i="102" s="1"/>
  <c r="BG55" i="102"/>
  <c r="BH55" i="102" s="1"/>
  <c r="BG51" i="102"/>
  <c r="BH51" i="102" s="1"/>
  <c r="BG47" i="102"/>
  <c r="BH47" i="102" s="1"/>
  <c r="BG29" i="102"/>
  <c r="BH29" i="102" s="1"/>
  <c r="BG27" i="102"/>
  <c r="BH27" i="102" s="1"/>
  <c r="BG13" i="102"/>
  <c r="BG65" i="102"/>
  <c r="BH65" i="102" s="1"/>
  <c r="BG53" i="102"/>
  <c r="BH53" i="102" s="1"/>
  <c r="BG52" i="102"/>
  <c r="BH52" i="102" s="1"/>
  <c r="BG48" i="102"/>
  <c r="BH48" i="102" s="1"/>
  <c r="BG46" i="102"/>
  <c r="BH46" i="102" s="1"/>
  <c r="BG45" i="102"/>
  <c r="BH45" i="102" s="1"/>
  <c r="BG40" i="102"/>
  <c r="BH40" i="102" s="1"/>
  <c r="BG36" i="102"/>
  <c r="BH36" i="102" s="1"/>
  <c r="BG35" i="102"/>
  <c r="BH35" i="102" s="1"/>
  <c r="BG34" i="102"/>
  <c r="BH34" i="102" s="1"/>
  <c r="BG31" i="102"/>
  <c r="BH31" i="102" s="1"/>
  <c r="BG28" i="102"/>
  <c r="BH28" i="102" s="1"/>
  <c r="BG15" i="102"/>
  <c r="BH15" i="102" s="1"/>
  <c r="BG14" i="102"/>
  <c r="BH14" i="102" s="1"/>
  <c r="DC87" i="102"/>
  <c r="DC88" i="102"/>
  <c r="DC86" i="102"/>
  <c r="BM6" i="102"/>
  <c r="BG6" i="102" s="1"/>
  <c r="BA6" i="102" s="1"/>
  <c r="AU6" i="102" s="1"/>
  <c r="AO21" i="102"/>
  <c r="BD23" i="102"/>
  <c r="BD24" i="102"/>
  <c r="BD42" i="102"/>
  <c r="BD77" i="102"/>
  <c r="DJ4" i="102"/>
  <c r="DI4" i="102" s="1"/>
  <c r="BD19" i="102"/>
  <c r="BD20" i="102"/>
  <c r="BD41" i="102"/>
  <c r="BD63" i="102"/>
  <c r="AO66" i="102"/>
  <c r="BD66" i="102" s="1"/>
  <c r="BD75" i="102"/>
  <c r="AO78" i="102"/>
  <c r="CD57" i="102" l="1"/>
  <c r="BB24" i="102"/>
  <c r="AU46" i="102"/>
  <c r="AV46" i="102" s="1"/>
  <c r="DC46" i="102" s="1"/>
  <c r="DB46" i="102" s="1"/>
  <c r="CA49" i="102"/>
  <c r="CY49" i="102"/>
  <c r="CX21" i="102"/>
  <c r="CX25" i="102" s="1"/>
  <c r="CX32" i="102" s="1"/>
  <c r="CX38" i="102" s="1"/>
  <c r="CE57" i="102"/>
  <c r="AU61" i="102"/>
  <c r="AV61" i="102" s="1"/>
  <c r="CJ41" i="102"/>
  <c r="BU49" i="102"/>
  <c r="BX18" i="102"/>
  <c r="BU57" i="102"/>
  <c r="BQ25" i="102"/>
  <c r="CZ49" i="102"/>
  <c r="BG69" i="102"/>
  <c r="BH69" i="102" s="1"/>
  <c r="DE69" i="102" s="1"/>
  <c r="DC27" i="102"/>
  <c r="DB27" i="102" s="1"/>
  <c r="DG27" i="102" s="1"/>
  <c r="CE49" i="102"/>
  <c r="CX61" i="102"/>
  <c r="CW32" i="102"/>
  <c r="CW38" i="102" s="1"/>
  <c r="CW43" i="102" s="1"/>
  <c r="BU17" i="102"/>
  <c r="BB69" i="102"/>
  <c r="DI69" i="102" s="1"/>
  <c r="BA21" i="102"/>
  <c r="BA25" i="102" s="1"/>
  <c r="DC15" i="102"/>
  <c r="DH15" i="102" s="1"/>
  <c r="DC55" i="102"/>
  <c r="DB55" i="102" s="1"/>
  <c r="DG55" i="102" s="1"/>
  <c r="DD65" i="102"/>
  <c r="DC29" i="102"/>
  <c r="DB29" i="102" s="1"/>
  <c r="DH29" i="102" s="1"/>
  <c r="DE46" i="102"/>
  <c r="DD34" i="102"/>
  <c r="DC56" i="102"/>
  <c r="DH56" i="102" s="1"/>
  <c r="DG56" i="102" s="1"/>
  <c r="DE47" i="102"/>
  <c r="DD40" i="102"/>
  <c r="BB19" i="102"/>
  <c r="DD53" i="102"/>
  <c r="CK42" i="102"/>
  <c r="CF49" i="102"/>
  <c r="AT49" i="102"/>
  <c r="AS49" i="102" s="1"/>
  <c r="CW45" i="102"/>
  <c r="CT88" i="102"/>
  <c r="CU90" i="102"/>
  <c r="CC45" i="102"/>
  <c r="CC49" i="102" s="1"/>
  <c r="CD49" i="102"/>
  <c r="CD21" i="102"/>
  <c r="BW18" i="102"/>
  <c r="CE21" i="102"/>
  <c r="CC21" i="102"/>
  <c r="CO88" i="102"/>
  <c r="CP90" i="102"/>
  <c r="CC57" i="102"/>
  <c r="CE88" i="102"/>
  <c r="CF90" i="102"/>
  <c r="CM88" i="102"/>
  <c r="CN90" i="102"/>
  <c r="BQ32" i="102"/>
  <c r="AT25" i="102"/>
  <c r="AT32" i="102" s="1"/>
  <c r="AT18" i="102"/>
  <c r="AZ25" i="102"/>
  <c r="AZ32" i="102" s="1"/>
  <c r="AZ18" i="102"/>
  <c r="CJ42" i="102"/>
  <c r="CK41" i="102"/>
  <c r="CD61" i="102"/>
  <c r="CF17" i="102"/>
  <c r="CD17" i="102"/>
  <c r="CA17" i="102"/>
  <c r="CE17" i="102"/>
  <c r="CC17" i="102"/>
  <c r="CC88" i="102"/>
  <c r="CD90" i="102"/>
  <c r="AM32" i="102"/>
  <c r="AN38" i="102"/>
  <c r="M38" i="102"/>
  <c r="AG32" i="102"/>
  <c r="J32" i="102"/>
  <c r="K38" i="102"/>
  <c r="CX45" i="102"/>
  <c r="CX46" i="102"/>
  <c r="DD27" i="102"/>
  <c r="DE76" i="102"/>
  <c r="I28" i="41" s="1"/>
  <c r="DD46" i="102"/>
  <c r="BH49" i="102"/>
  <c r="DC40" i="102"/>
  <c r="BB17" i="102"/>
  <c r="F28" i="41"/>
  <c r="DG76" i="102"/>
  <c r="DC90" i="102"/>
  <c r="BF37" i="102"/>
  <c r="BH13" i="102"/>
  <c r="BF54" i="102"/>
  <c r="F7" i="41"/>
  <c r="DG14" i="102"/>
  <c r="AV19" i="102"/>
  <c r="AU21" i="102"/>
  <c r="AV45" i="102"/>
  <c r="AU49" i="102"/>
  <c r="AU66" i="102"/>
  <c r="AV63" i="102"/>
  <c r="DG15" i="102"/>
  <c r="AZ41" i="102"/>
  <c r="BA57" i="102"/>
  <c r="BB51" i="102"/>
  <c r="AZ75" i="102"/>
  <c r="DD29" i="102"/>
  <c r="DD76" i="102"/>
  <c r="DC65" i="102"/>
  <c r="DB65" i="102" s="1"/>
  <c r="DD61" i="102"/>
  <c r="DC53" i="102"/>
  <c r="DB53" i="102" s="1"/>
  <c r="DD47" i="102"/>
  <c r="DC47" i="102" s="1"/>
  <c r="DB47" i="102" s="1"/>
  <c r="DC36" i="102"/>
  <c r="DB36" i="102" s="1"/>
  <c r="DD31" i="102"/>
  <c r="DC31" i="102" s="1"/>
  <c r="DB31" i="102" s="1"/>
  <c r="BG49" i="102"/>
  <c r="BA17" i="102"/>
  <c r="DC16" i="102"/>
  <c r="DB16" i="102" s="1"/>
  <c r="DC28" i="102"/>
  <c r="DC35" i="102"/>
  <c r="DB35" i="102" s="1"/>
  <c r="DC54" i="102"/>
  <c r="DB54" i="102" s="1"/>
  <c r="BA66" i="102"/>
  <c r="BB63" i="102"/>
  <c r="BF63" i="102"/>
  <c r="DH4" i="102"/>
  <c r="DI87" i="102"/>
  <c r="DI88" i="102"/>
  <c r="DI86" i="102"/>
  <c r="AO25" i="102"/>
  <c r="AO22" i="102"/>
  <c r="BD22" i="102" s="1"/>
  <c r="BD21" i="102"/>
  <c r="AO18" i="102"/>
  <c r="BD18" i="102" s="1"/>
  <c r="BF30" i="102"/>
  <c r="BF56" i="102"/>
  <c r="BF16" i="102"/>
  <c r="AU17" i="102"/>
  <c r="AV13" i="102"/>
  <c r="DC13" i="102" s="1"/>
  <c r="AU57" i="102"/>
  <c r="AV51" i="102"/>
  <c r="BB45" i="102"/>
  <c r="BA49" i="102"/>
  <c r="BM49" i="102"/>
  <c r="BN45" i="102"/>
  <c r="DC52" i="102"/>
  <c r="DB52" i="102" s="1"/>
  <c r="DC34" i="102"/>
  <c r="DD52" i="102"/>
  <c r="DC14" i="102"/>
  <c r="G7" i="41" s="1"/>
  <c r="DC64" i="102"/>
  <c r="DB64" i="102" s="1"/>
  <c r="DC20" i="102"/>
  <c r="DC30" i="102"/>
  <c r="DC61" i="102" l="1"/>
  <c r="DH27" i="102"/>
  <c r="DH69" i="102"/>
  <c r="DD69" i="102"/>
  <c r="DI27" i="102"/>
  <c r="DI29" i="102"/>
  <c r="CC90" i="102"/>
  <c r="DC69" i="102"/>
  <c r="DB69" i="102" s="1"/>
  <c r="DC63" i="102"/>
  <c r="DH55" i="102"/>
  <c r="BB66" i="102"/>
  <c r="H28" i="41"/>
  <c r="DC19" i="102"/>
  <c r="BB21" i="102"/>
  <c r="BB25" i="102" s="1"/>
  <c r="DG29" i="102"/>
  <c r="CX75" i="102"/>
  <c r="BA75" i="102"/>
  <c r="BB75" i="102" s="1"/>
  <c r="CX41" i="102"/>
  <c r="CX43" i="102" s="1"/>
  <c r="BA41" i="102"/>
  <c r="BB41" i="102" s="1"/>
  <c r="CY54" i="102"/>
  <c r="BF57" i="102"/>
  <c r="BG54" i="102"/>
  <c r="CY37" i="102"/>
  <c r="BG37" i="102"/>
  <c r="BH37" i="102" s="1"/>
  <c r="DD37" i="102" s="1"/>
  <c r="DC37" i="102" s="1"/>
  <c r="DB37" i="102" s="1"/>
  <c r="DI37" i="102" s="1"/>
  <c r="K43" i="102"/>
  <c r="U38" i="102"/>
  <c r="AN43" i="102"/>
  <c r="AX38" i="102"/>
  <c r="AY32" i="102"/>
  <c r="AZ38" i="102"/>
  <c r="AZ43" i="102" s="1"/>
  <c r="AZ59" i="102" s="1"/>
  <c r="AZ68" i="102" s="1"/>
  <c r="AZ70" i="102" s="1"/>
  <c r="BQ38" i="102"/>
  <c r="CM90" i="102"/>
  <c r="CS88" i="102"/>
  <c r="CT90" i="102"/>
  <c r="CY16" i="102"/>
  <c r="CY17" i="102" s="1"/>
  <c r="CX17" i="102" s="1"/>
  <c r="CW17" i="102" s="1"/>
  <c r="BG16" i="102"/>
  <c r="BF17" i="102"/>
  <c r="CY56" i="102"/>
  <c r="BG56" i="102"/>
  <c r="BH56" i="102" s="1"/>
  <c r="DD56" i="102" s="1"/>
  <c r="DI56" i="102" s="1"/>
  <c r="CY30" i="102"/>
  <c r="BG30" i="102"/>
  <c r="BH30" i="102" s="1"/>
  <c r="J38" i="102"/>
  <c r="O32" i="102"/>
  <c r="L38" i="102"/>
  <c r="M43" i="102"/>
  <c r="M59" i="102" s="1"/>
  <c r="M68" i="102" s="1"/>
  <c r="AM38" i="102"/>
  <c r="AR32" i="102"/>
  <c r="AX18" i="102"/>
  <c r="CX18" i="102"/>
  <c r="AR18" i="102"/>
  <c r="CW18" i="102"/>
  <c r="CC18" i="102"/>
  <c r="CW49" i="102"/>
  <c r="CX49" i="102"/>
  <c r="CE90" i="102"/>
  <c r="CO90" i="102"/>
  <c r="DB20" i="102"/>
  <c r="G13" i="41"/>
  <c r="DB34" i="102"/>
  <c r="BB49" i="102"/>
  <c r="DD49" i="102" s="1"/>
  <c r="DC45" i="102"/>
  <c r="AO32" i="102"/>
  <c r="BD25" i="102"/>
  <c r="AO26" i="102"/>
  <c r="BD26" i="102" s="1"/>
  <c r="DG35" i="102"/>
  <c r="DE35" i="102" s="1"/>
  <c r="DD35" i="102" s="1"/>
  <c r="DI35" i="102" s="1"/>
  <c r="DH35" i="102"/>
  <c r="F11" i="41"/>
  <c r="DH16" i="102"/>
  <c r="DG16" i="102"/>
  <c r="DI46" i="102"/>
  <c r="DG46" i="102"/>
  <c r="DJ46" i="102"/>
  <c r="DH46" i="102"/>
  <c r="DH53" i="102"/>
  <c r="DI53" i="102"/>
  <c r="DG53" i="102"/>
  <c r="DH65" i="102"/>
  <c r="DI65" i="102"/>
  <c r="DG65" i="102"/>
  <c r="BB57" i="102"/>
  <c r="DC51" i="102"/>
  <c r="AV49" i="102"/>
  <c r="DB45" i="102"/>
  <c r="AV21" i="102"/>
  <c r="DB19" i="102"/>
  <c r="DG19" i="102" s="1"/>
  <c r="DB40" i="102"/>
  <c r="G21" i="41"/>
  <c r="DB30" i="102"/>
  <c r="DG64" i="102"/>
  <c r="DI52" i="102"/>
  <c r="DG52" i="102"/>
  <c r="DH52" i="102"/>
  <c r="BN49" i="102"/>
  <c r="DE45" i="102"/>
  <c r="AV57" i="102"/>
  <c r="DB51" i="102"/>
  <c r="DB13" i="102"/>
  <c r="AV17" i="102"/>
  <c r="DC17" i="102" s="1"/>
  <c r="DI90" i="102"/>
  <c r="DG4" i="102"/>
  <c r="DH88" i="102"/>
  <c r="DH86" i="102"/>
  <c r="DH87" i="102"/>
  <c r="BF66" i="102"/>
  <c r="CY63" i="102"/>
  <c r="CY66" i="102" s="1"/>
  <c r="DH54" i="102"/>
  <c r="DG54" i="102" s="1"/>
  <c r="DB28" i="102"/>
  <c r="DI31" i="102"/>
  <c r="DG31" i="102"/>
  <c r="DH31" i="102"/>
  <c r="DG36" i="102"/>
  <c r="DH36" i="102"/>
  <c r="DI47" i="102"/>
  <c r="DG47" i="102"/>
  <c r="DJ47" i="102"/>
  <c r="DH47" i="102"/>
  <c r="DB61" i="102"/>
  <c r="DC76" i="102"/>
  <c r="DB63" i="102"/>
  <c r="DG63" i="102" s="1"/>
  <c r="AV66" i="102"/>
  <c r="AU25" i="102"/>
  <c r="AU32" i="102" s="1"/>
  <c r="AU38" i="102" s="1"/>
  <c r="AU18" i="102"/>
  <c r="DD13" i="102"/>
  <c r="DH14" i="102"/>
  <c r="DD51" i="102"/>
  <c r="DD45" i="102"/>
  <c r="DG37" i="102" l="1"/>
  <c r="BB18" i="102"/>
  <c r="BA18" i="102" s="1"/>
  <c r="DH37" i="102"/>
  <c r="DC21" i="102"/>
  <c r="G16" i="41"/>
  <c r="DJ35" i="102"/>
  <c r="DH51" i="102"/>
  <c r="DG51" i="102" s="1"/>
  <c r="CW59" i="102"/>
  <c r="M70" i="102"/>
  <c r="AG68" i="102"/>
  <c r="BH54" i="102"/>
  <c r="BH57" i="102" s="1"/>
  <c r="DD57" i="102" s="1"/>
  <c r="BG57" i="102"/>
  <c r="CY57" i="102"/>
  <c r="CX57" i="102" s="1"/>
  <c r="CX59" i="102" s="1"/>
  <c r="CX68" i="102" s="1"/>
  <c r="AM43" i="102"/>
  <c r="AR38" i="102"/>
  <c r="L43" i="102"/>
  <c r="AA38" i="102"/>
  <c r="J43" i="102"/>
  <c r="O38" i="102"/>
  <c r="BG17" i="102"/>
  <c r="BH16" i="102"/>
  <c r="CR88" i="102"/>
  <c r="CS90" i="102"/>
  <c r="BQ43" i="102"/>
  <c r="AX32" i="102"/>
  <c r="AY38" i="102"/>
  <c r="AY43" i="102" s="1"/>
  <c r="AY49" i="102" s="1"/>
  <c r="AY59" i="102" s="1"/>
  <c r="AY68" i="102" s="1"/>
  <c r="AY70" i="102" s="1"/>
  <c r="AX43" i="102"/>
  <c r="AN59" i="102"/>
  <c r="U43" i="102"/>
  <c r="K59" i="102"/>
  <c r="BJ29" i="102"/>
  <c r="G28" i="41"/>
  <c r="DH76" i="102"/>
  <c r="DI76" i="102"/>
  <c r="DJ76" i="102"/>
  <c r="DI61" i="102"/>
  <c r="DG61" i="102"/>
  <c r="DH61" i="102"/>
  <c r="DH90" i="102"/>
  <c r="F6" i="41"/>
  <c r="F8" i="41" s="1"/>
  <c r="DH13" i="102"/>
  <c r="DI13" i="102"/>
  <c r="DG13" i="102"/>
  <c r="DJ45" i="102"/>
  <c r="DH45" i="102"/>
  <c r="DG45" i="102" s="1"/>
  <c r="DI45" i="102"/>
  <c r="BB32" i="102"/>
  <c r="DC49" i="102"/>
  <c r="F13" i="41"/>
  <c r="DG20" i="102"/>
  <c r="DH20" i="102"/>
  <c r="DB17" i="102"/>
  <c r="G12" i="41"/>
  <c r="AT38" i="102"/>
  <c r="AU43" i="102"/>
  <c r="DG28" i="102"/>
  <c r="DH28" i="102"/>
  <c r="DG87" i="102"/>
  <c r="DG88" i="102"/>
  <c r="DG86" i="102"/>
  <c r="DG30" i="102"/>
  <c r="DH30" i="102"/>
  <c r="F21" i="41"/>
  <c r="DH40" i="102"/>
  <c r="DI40" i="102"/>
  <c r="DG40" i="102"/>
  <c r="AV25" i="102"/>
  <c r="AV18" i="102"/>
  <c r="DB21" i="102"/>
  <c r="DB49" i="102"/>
  <c r="BD32" i="102"/>
  <c r="AO38" i="102"/>
  <c r="F16" i="41"/>
  <c r="DH34" i="102"/>
  <c r="DI34" i="102"/>
  <c r="DG34" i="102"/>
  <c r="DC57" i="102"/>
  <c r="CW68" i="102" l="1"/>
  <c r="CW70" i="102" s="1"/>
  <c r="CX70" i="102"/>
  <c r="K68" i="102"/>
  <c r="U59" i="102"/>
  <c r="AN68" i="102"/>
  <c r="AX59" i="102"/>
  <c r="DD16" i="102"/>
  <c r="H11" i="41" s="1"/>
  <c r="G11" i="41" s="1"/>
  <c r="BH17" i="102"/>
  <c r="DD17" i="102" s="1"/>
  <c r="DI17" i="102" s="1"/>
  <c r="BQ59" i="102"/>
  <c r="CR90" i="102"/>
  <c r="O43" i="102"/>
  <c r="J59" i="102"/>
  <c r="AA43" i="102"/>
  <c r="L59" i="102"/>
  <c r="AR43" i="102"/>
  <c r="AM59" i="102"/>
  <c r="DB57" i="102"/>
  <c r="BD38" i="102"/>
  <c r="AO43" i="102"/>
  <c r="AO39" i="102"/>
  <c r="BD39" i="102" s="1"/>
  <c r="DG21" i="102"/>
  <c r="DH21" i="102"/>
  <c r="DB25" i="102"/>
  <c r="AV32" i="102"/>
  <c r="DC32" i="102" s="1"/>
  <c r="G15" i="41" s="1"/>
  <c r="DG90" i="102"/>
  <c r="AT43" i="102"/>
  <c r="AU59" i="102"/>
  <c r="DC25" i="102"/>
  <c r="F12" i="41"/>
  <c r="DH17" i="102"/>
  <c r="DG17" i="102"/>
  <c r="BA32" i="102"/>
  <c r="BB38" i="102"/>
  <c r="L68" i="102" l="1"/>
  <c r="AA59" i="102"/>
  <c r="AM68" i="102"/>
  <c r="AN70" i="102"/>
  <c r="AX70" i="102" s="1"/>
  <c r="AX68" i="102"/>
  <c r="J68" i="102"/>
  <c r="K70" i="102"/>
  <c r="U68" i="102"/>
  <c r="BQ68" i="102"/>
  <c r="AN73" i="102"/>
  <c r="AY71" i="102"/>
  <c r="AY72" i="102" s="1"/>
  <c r="K73" i="102"/>
  <c r="V71" i="102"/>
  <c r="V72" i="102" s="1"/>
  <c r="AT59" i="102"/>
  <c r="AS59" i="102" s="1"/>
  <c r="AR59" i="102" s="1"/>
  <c r="AU68" i="102"/>
  <c r="DH25" i="102"/>
  <c r="DG25" i="102"/>
  <c r="DI57" i="102"/>
  <c r="DG57" i="102"/>
  <c r="DH57" i="102"/>
  <c r="BA38" i="102"/>
  <c r="BB43" i="102"/>
  <c r="AV38" i="102"/>
  <c r="DB32" i="102"/>
  <c r="DH18" i="102"/>
  <c r="DG18" i="102" s="1"/>
  <c r="AO59" i="102"/>
  <c r="BD43" i="102"/>
  <c r="AM73" i="102" l="1"/>
  <c r="AS71" i="102"/>
  <c r="AS72" i="102" s="1"/>
  <c r="BQ70" i="102"/>
  <c r="AR68" i="102"/>
  <c r="AM70" i="102"/>
  <c r="L70" i="102"/>
  <c r="AA68" i="102"/>
  <c r="J70" i="102"/>
  <c r="O68" i="102"/>
  <c r="L73" i="102"/>
  <c r="AB71" i="102"/>
  <c r="AB72" i="102" s="1"/>
  <c r="AO68" i="102"/>
  <c r="BD59" i="102"/>
  <c r="F15" i="41"/>
  <c r="DG32" i="102"/>
  <c r="DH32" i="102"/>
  <c r="BA43" i="102"/>
  <c r="BA59" i="102" s="1"/>
  <c r="BB59" i="102"/>
  <c r="AV43" i="102"/>
  <c r="DB38" i="102"/>
  <c r="AT68" i="102"/>
  <c r="AU70" i="102"/>
  <c r="AU72" i="102" s="1"/>
  <c r="DC38" i="102"/>
  <c r="AS68" i="102" l="1"/>
  <c r="AT70" i="102"/>
  <c r="F17" i="41"/>
  <c r="DG38" i="102"/>
  <c r="DH38" i="102"/>
  <c r="BB68" i="102"/>
  <c r="AO70" i="102"/>
  <c r="BD68" i="102"/>
  <c r="G17" i="41"/>
  <c r="DB43" i="102"/>
  <c r="AV59" i="102"/>
  <c r="AO73" i="102"/>
  <c r="BE71" i="102"/>
  <c r="BE72" i="102" s="1"/>
  <c r="DC43" i="102"/>
  <c r="AS70" i="102" l="1"/>
  <c r="AR70" i="102" s="1"/>
  <c r="AV68" i="102"/>
  <c r="DC68" i="102" s="1"/>
  <c r="DB59" i="102"/>
  <c r="F25" i="41"/>
  <c r="DC59" i="102"/>
  <c r="DG43" i="102"/>
  <c r="DH43" i="102"/>
  <c r="G25" i="41"/>
  <c r="BD70" i="102"/>
  <c r="AO71" i="102"/>
  <c r="BA68" i="102"/>
  <c r="BB70" i="102"/>
  <c r="BA70" i="102" l="1"/>
  <c r="BA72" i="102" s="1"/>
  <c r="DB68" i="102"/>
  <c r="AV70" i="102"/>
  <c r="DB70" i="102" s="1"/>
  <c r="DH59" i="102"/>
  <c r="DG59" i="102"/>
  <c r="DH68" i="102" l="1"/>
  <c r="DG68" i="102"/>
  <c r="DG70" i="102"/>
  <c r="BJ24" i="102" l="1"/>
  <c r="BL24" i="102" s="1"/>
  <c r="BL29" i="102"/>
  <c r="BM29" i="102" s="1"/>
  <c r="BN29" i="102" s="1"/>
  <c r="DE29" i="102" s="1"/>
  <c r="DJ29" i="102" s="1"/>
  <c r="DI16" i="102"/>
  <c r="BG64" i="102"/>
  <c r="BH64" i="102" s="1"/>
  <c r="DD64" i="102" s="1"/>
  <c r="DI64" i="102" s="1"/>
  <c r="DH64" i="102" s="1"/>
  <c r="DD36" i="102"/>
  <c r="DI36" i="102" s="1"/>
  <c r="DD54" i="102"/>
  <c r="DI54" i="102" s="1"/>
  <c r="DI51" i="102"/>
  <c r="DD55" i="102"/>
  <c r="DI55" i="102" s="1"/>
  <c r="DH63" i="102"/>
  <c r="DH19" i="102"/>
  <c r="BF77" i="102"/>
  <c r="CY77" i="102" s="1"/>
  <c r="DD28" i="102"/>
  <c r="DI28" i="102" s="1"/>
  <c r="DD30" i="102"/>
  <c r="DI30" i="102" s="1"/>
  <c r="H6" i="41"/>
  <c r="G6" i="41"/>
  <c r="G8" i="41" s="1"/>
  <c r="G24" i="41"/>
  <c r="F24" i="41"/>
  <c r="DD14" i="102"/>
  <c r="H12" i="41"/>
  <c r="DD15" i="102"/>
  <c r="CZ29" i="102" l="1"/>
  <c r="BM24" i="102"/>
  <c r="BN24" i="102" s="1"/>
  <c r="H7" i="41"/>
  <c r="H8" i="41" s="1"/>
  <c r="DI14" i="102"/>
  <c r="H16" i="41"/>
  <c r="BG77" i="102"/>
  <c r="BH77" i="102" s="1"/>
  <c r="DD77" i="102" s="1"/>
  <c r="H9" i="41"/>
  <c r="G9" i="41" s="1"/>
  <c r="F9" i="41" s="1"/>
  <c r="F10" i="41" s="1"/>
  <c r="DI15" i="102"/>
  <c r="G10" i="41" l="1"/>
  <c r="H10" i="41"/>
  <c r="BF19" i="102" l="1"/>
  <c r="BG19" i="102" s="1"/>
  <c r="BH19" i="102" s="1"/>
  <c r="BF20" i="102"/>
  <c r="BG20" i="102" s="1"/>
  <c r="DB23" i="102"/>
  <c r="DG23" i="102" s="1"/>
  <c r="DC23" i="102"/>
  <c r="BF23" i="102"/>
  <c r="BG23" i="102" s="1"/>
  <c r="BH23" i="102" s="1"/>
  <c r="DB24" i="102"/>
  <c r="DG24" i="102" s="1"/>
  <c r="DC24" i="102"/>
  <c r="BF24" i="102"/>
  <c r="BG24" i="102" s="1"/>
  <c r="BH24" i="102" s="1"/>
  <c r="DB41" i="102"/>
  <c r="F18" i="41" s="1"/>
  <c r="DC41" i="102"/>
  <c r="G18" i="41" s="1"/>
  <c r="BF41" i="102"/>
  <c r="BG41" i="102" s="1"/>
  <c r="BH41" i="102" s="1"/>
  <c r="DB42" i="102"/>
  <c r="F19" i="41" s="1"/>
  <c r="DC42" i="102"/>
  <c r="G19" i="41" s="1"/>
  <c r="BF42" i="102"/>
  <c r="BG42" i="102" s="1"/>
  <c r="BH42" i="102" s="1"/>
  <c r="DB48" i="102"/>
  <c r="DG48" i="102" s="1"/>
  <c r="DG49" i="102" s="1"/>
  <c r="DC48" i="102"/>
  <c r="DD48" i="102"/>
  <c r="DE48" i="102"/>
  <c r="DB66" i="102"/>
  <c r="DG66" i="102" s="1"/>
  <c r="DC66" i="102"/>
  <c r="BG63" i="102"/>
  <c r="BH63" i="102" s="1"/>
  <c r="DE49" i="102"/>
  <c r="DB75" i="102"/>
  <c r="DG75" i="102" s="1"/>
  <c r="DC75" i="102"/>
  <c r="G27" i="41" s="1"/>
  <c r="BF75" i="102"/>
  <c r="BG75" i="102" s="1"/>
  <c r="BH75" i="102" s="1"/>
  <c r="DC70" i="102"/>
  <c r="DH70" i="102" s="1"/>
  <c r="DC18" i="102"/>
  <c r="DB18" i="102"/>
  <c r="CY19" i="102" l="1"/>
  <c r="DH23" i="102"/>
  <c r="CY41" i="102"/>
  <c r="CY23" i="102"/>
  <c r="DH48" i="102"/>
  <c r="DH49" i="102" s="1"/>
  <c r="CY42" i="102"/>
  <c r="CY24" i="102"/>
  <c r="CY20" i="102"/>
  <c r="BF21" i="102"/>
  <c r="BF25" i="102" s="1"/>
  <c r="BF32" i="102" s="1"/>
  <c r="BF38" i="102" s="1"/>
  <c r="BF43" i="102" s="1"/>
  <c r="BF59" i="102" s="1"/>
  <c r="BF68" i="102" s="1"/>
  <c r="BF70" i="102" s="1"/>
  <c r="CY75" i="102"/>
  <c r="F27" i="41"/>
  <c r="DH41" i="102"/>
  <c r="DG41" i="102"/>
  <c r="DH75" i="102"/>
  <c r="F20" i="41"/>
  <c r="F26" i="41" s="1"/>
  <c r="BG66" i="102"/>
  <c r="DH66" i="102"/>
  <c r="DH42" i="102"/>
  <c r="DH24" i="102"/>
  <c r="DG42" i="102"/>
  <c r="CZ24" i="102"/>
  <c r="DJ48" i="102"/>
  <c r="DJ49" i="102" s="1"/>
  <c r="BH66" i="102"/>
  <c r="DD66" i="102" s="1"/>
  <c r="DD63" i="102"/>
  <c r="DI63" i="102" s="1"/>
  <c r="G20" i="41"/>
  <c r="G26" i="41" s="1"/>
  <c r="DI48" i="102"/>
  <c r="DI49" i="102" s="1"/>
  <c r="DE24" i="102"/>
  <c r="DD24" i="102"/>
  <c r="DI24" i="102" s="1"/>
  <c r="DD23" i="102"/>
  <c r="DD19" i="102"/>
  <c r="DI19" i="102" s="1"/>
  <c r="DD75" i="102"/>
  <c r="DI75" i="102" s="1"/>
  <c r="DD42" i="102"/>
  <c r="DD41" i="102"/>
  <c r="BH20" i="102"/>
  <c r="BG21" i="102"/>
  <c r="CY21" i="102" l="1"/>
  <c r="BF18" i="102"/>
  <c r="CY18" i="102" s="1"/>
  <c r="CY25" i="102"/>
  <c r="CY32" i="102" s="1"/>
  <c r="CY38" i="102" s="1"/>
  <c r="CY43" i="102" s="1"/>
  <c r="CY59" i="102" s="1"/>
  <c r="CY68" i="102" s="1"/>
  <c r="CY70" i="102" s="1"/>
  <c r="DJ24" i="102"/>
  <c r="DD20" i="102"/>
  <c r="DI41" i="102"/>
  <c r="H18" i="41"/>
  <c r="H27" i="41"/>
  <c r="DI66" i="102"/>
  <c r="BG25" i="102"/>
  <c r="BG32" i="102" s="1"/>
  <c r="BG38" i="102" s="1"/>
  <c r="BG43" i="102" s="1"/>
  <c r="BG59" i="102" s="1"/>
  <c r="BG68" i="102" s="1"/>
  <c r="BG70" i="102" s="1"/>
  <c r="BG72" i="102" s="1"/>
  <c r="BG18" i="102"/>
  <c r="DI42" i="102"/>
  <c r="H19" i="41"/>
  <c r="DI23" i="102"/>
  <c r="BH21" i="102"/>
  <c r="BH25" i="102" l="1"/>
  <c r="DD21" i="102"/>
  <c r="BH18" i="102"/>
  <c r="DI20" i="102"/>
  <c r="H13" i="41"/>
  <c r="DI21" i="102" l="1"/>
  <c r="DD18" i="102"/>
  <c r="BH32" i="102"/>
  <c r="DD25" i="102"/>
  <c r="DI25" i="102" s="1"/>
  <c r="BH38" i="102" l="1"/>
  <c r="DD32" i="102"/>
  <c r="DI18" i="102"/>
  <c r="H15" i="41" l="1"/>
  <c r="H24" i="41" s="1"/>
  <c r="DI32" i="102"/>
  <c r="BH43" i="102"/>
  <c r="DD38" i="102"/>
  <c r="H17" i="41" l="1"/>
  <c r="DI38" i="102"/>
  <c r="BH59" i="102"/>
  <c r="DD43" i="102"/>
  <c r="BH68" i="102" l="1"/>
  <c r="DD59" i="102"/>
  <c r="DI43" i="102"/>
  <c r="H25" i="41"/>
  <c r="H20" i="41"/>
  <c r="H26" i="41" s="1"/>
  <c r="BH70" i="102" l="1"/>
  <c r="DD68" i="102"/>
  <c r="DI68" i="102" s="1"/>
  <c r="DI59" i="102"/>
  <c r="DD70" i="102" l="1"/>
  <c r="DI70" i="102" l="1"/>
  <c r="Q19" i="102" l="1"/>
  <c r="R19" i="102" s="1"/>
  <c r="Q20" i="102"/>
  <c r="R20" i="102" s="1"/>
  <c r="S20" i="102" s="1"/>
  <c r="CM20" i="102" s="1"/>
  <c r="B13" i="41" s="1"/>
  <c r="X19" i="102"/>
  <c r="Y19" i="102" s="1"/>
  <c r="W20" i="102"/>
  <c r="X20" i="102" s="1"/>
  <c r="Y20" i="102" s="1"/>
  <c r="AC19" i="102"/>
  <c r="AD19" i="102" s="1"/>
  <c r="AC20" i="102"/>
  <c r="AD20" i="102" s="1"/>
  <c r="AE20" i="102" s="1"/>
  <c r="R23" i="102"/>
  <c r="S23" i="102" s="1"/>
  <c r="CM23" i="102" s="1"/>
  <c r="X23" i="102"/>
  <c r="Y23" i="102" s="1"/>
  <c r="AD23" i="102"/>
  <c r="AE23" i="102" s="1"/>
  <c r="R24" i="102"/>
  <c r="S24" i="102" s="1"/>
  <c r="X24" i="102"/>
  <c r="Y24" i="102" s="1"/>
  <c r="AD24" i="102"/>
  <c r="AE24" i="102" s="1"/>
  <c r="R28" i="102"/>
  <c r="S28" i="102" s="1"/>
  <c r="CM28" i="102" s="1"/>
  <c r="X28" i="102"/>
  <c r="Y28" i="102" s="1"/>
  <c r="AD28" i="102"/>
  <c r="AE28" i="102" s="1"/>
  <c r="R29" i="102"/>
  <c r="S29" i="102" s="1"/>
  <c r="CM29" i="102" s="1"/>
  <c r="X29" i="102"/>
  <c r="Y29" i="102" s="1"/>
  <c r="AD29" i="102"/>
  <c r="AE29" i="102" s="1"/>
  <c r="R27" i="102"/>
  <c r="S27" i="102" s="1"/>
  <c r="CM27" i="102" s="1"/>
  <c r="X27" i="102"/>
  <c r="Y27" i="102" s="1"/>
  <c r="AD27" i="102"/>
  <c r="AE27" i="102" s="1"/>
  <c r="R30" i="102"/>
  <c r="S30" i="102" s="1"/>
  <c r="CM30" i="102" s="1"/>
  <c r="X30" i="102"/>
  <c r="Y30" i="102" s="1"/>
  <c r="AD30" i="102"/>
  <c r="AE30" i="102" s="1"/>
  <c r="R31" i="102"/>
  <c r="S31" i="102" s="1"/>
  <c r="CM31" i="102" s="1"/>
  <c r="X31" i="102"/>
  <c r="Y31" i="102" s="1"/>
  <c r="AD31" i="102"/>
  <c r="AE31" i="102" s="1"/>
  <c r="R34" i="102"/>
  <c r="S34" i="102" s="1"/>
  <c r="CM34" i="102" s="1"/>
  <c r="X34" i="102"/>
  <c r="Y34" i="102" s="1"/>
  <c r="AD34" i="102"/>
  <c r="AE34" i="102" s="1"/>
  <c r="R35" i="102"/>
  <c r="S35" i="102" s="1"/>
  <c r="CM35" i="102" s="1"/>
  <c r="B16" i="41" s="1"/>
  <c r="X35" i="102"/>
  <c r="Y35" i="102" s="1"/>
  <c r="AD35" i="102"/>
  <c r="AE35" i="102" s="1"/>
  <c r="R36" i="102"/>
  <c r="S36" i="102" s="1"/>
  <c r="CM36" i="102" s="1"/>
  <c r="X36" i="102"/>
  <c r="Y36" i="102" s="1"/>
  <c r="AD36" i="102"/>
  <c r="AE36" i="102" s="1"/>
  <c r="R37" i="102"/>
  <c r="S37" i="102" s="1"/>
  <c r="CM37" i="102" s="1"/>
  <c r="X37" i="102"/>
  <c r="Y37" i="102" s="1"/>
  <c r="AD37" i="102"/>
  <c r="AE37" i="102" s="1"/>
  <c r="R40" i="102"/>
  <c r="S40" i="102" s="1"/>
  <c r="CM40" i="102" s="1"/>
  <c r="B21" i="41" s="1"/>
  <c r="X40" i="102"/>
  <c r="Y40" i="102" s="1"/>
  <c r="AD40" i="102"/>
  <c r="AE40" i="102" s="1"/>
  <c r="R41" i="102"/>
  <c r="S41" i="102" s="1"/>
  <c r="CM41" i="102" s="1"/>
  <c r="X41" i="102"/>
  <c r="Y41" i="102" s="1"/>
  <c r="AD41" i="102"/>
  <c r="AE41" i="102" s="1"/>
  <c r="R42" i="102"/>
  <c r="S42" i="102" s="1"/>
  <c r="CM42" i="102" s="1"/>
  <c r="B19" i="41" s="1"/>
  <c r="X42" i="102"/>
  <c r="Y42" i="102" s="1"/>
  <c r="AD42" i="102"/>
  <c r="AE42" i="102" s="1"/>
  <c r="Q45" i="102"/>
  <c r="R45" i="102" s="1"/>
  <c r="X45" i="102"/>
  <c r="Y45" i="102" s="1"/>
  <c r="AD45" i="102"/>
  <c r="AE45" i="102" s="1"/>
  <c r="R46" i="102"/>
  <c r="S46" i="102" s="1"/>
  <c r="CM46" i="102" s="1"/>
  <c r="W46" i="102"/>
  <c r="X46" i="102" s="1"/>
  <c r="AD46" i="102"/>
  <c r="AE46" i="102" s="1"/>
  <c r="R47" i="102"/>
  <c r="S47" i="102" s="1"/>
  <c r="CM47" i="102" s="1"/>
  <c r="W47" i="102"/>
  <c r="X47" i="102" s="1"/>
  <c r="Y47" i="102" s="1"/>
  <c r="AC47" i="102"/>
  <c r="AD47" i="102" s="1"/>
  <c r="AE47" i="102" s="1"/>
  <c r="Q48" i="102"/>
  <c r="R48" i="102" s="1"/>
  <c r="S48" i="102" s="1"/>
  <c r="CM48" i="102" s="1"/>
  <c r="X48" i="102"/>
  <c r="Y48" i="102" s="1"/>
  <c r="AC48" i="102"/>
  <c r="AD48" i="102" s="1"/>
  <c r="AE48" i="102" s="1"/>
  <c r="Q51" i="102"/>
  <c r="R51" i="102" s="1"/>
  <c r="Q52" i="102"/>
  <c r="R52" i="102" s="1"/>
  <c r="S52" i="102" s="1"/>
  <c r="CM52" i="102" s="1"/>
  <c r="CR52" i="102" s="1"/>
  <c r="Q53" i="102"/>
  <c r="R53" i="102" s="1"/>
  <c r="S53" i="102" s="1"/>
  <c r="CM53" i="102" s="1"/>
  <c r="Q54" i="102"/>
  <c r="R54" i="102" s="1"/>
  <c r="S54" i="102" s="1"/>
  <c r="CM54" i="102" s="1"/>
  <c r="CR54" i="102" s="1"/>
  <c r="Q55" i="102"/>
  <c r="R55" i="102" s="1"/>
  <c r="S55" i="102" s="1"/>
  <c r="Q56" i="102"/>
  <c r="R56" i="102" s="1"/>
  <c r="S56" i="102" s="1"/>
  <c r="CM56" i="102" s="1"/>
  <c r="CR56" i="102" s="1"/>
  <c r="W51" i="102"/>
  <c r="X51" i="102" s="1"/>
  <c r="Y51" i="102" s="1"/>
  <c r="W52" i="102"/>
  <c r="X52" i="102" s="1"/>
  <c r="Y52" i="102" s="1"/>
  <c r="W53" i="102"/>
  <c r="X53" i="102" s="1"/>
  <c r="W54" i="102"/>
  <c r="X54" i="102" s="1"/>
  <c r="Y54" i="102" s="1"/>
  <c r="W55" i="102"/>
  <c r="X55" i="102" s="1"/>
  <c r="Y55" i="102" s="1"/>
  <c r="W56" i="102"/>
  <c r="X56" i="102" s="1"/>
  <c r="Y56" i="102" s="1"/>
  <c r="AC51" i="102"/>
  <c r="AD51" i="102" s="1"/>
  <c r="AC52" i="102"/>
  <c r="AD52" i="102" s="1"/>
  <c r="AE52" i="102" s="1"/>
  <c r="AC53" i="102"/>
  <c r="AD53" i="102" s="1"/>
  <c r="AE53" i="102" s="1"/>
  <c r="AC54" i="102"/>
  <c r="AD54" i="102" s="1"/>
  <c r="AE54" i="102" s="1"/>
  <c r="AC55" i="102"/>
  <c r="AD55" i="102" s="1"/>
  <c r="AE55" i="102" s="1"/>
  <c r="AC56" i="102"/>
  <c r="AD56" i="102" s="1"/>
  <c r="AE56" i="102" s="1"/>
  <c r="Q63" i="102"/>
  <c r="R63" i="102" s="1"/>
  <c r="S63" i="102" s="1"/>
  <c r="Q64" i="102"/>
  <c r="R64" i="102" s="1"/>
  <c r="S64" i="102" s="1"/>
  <c r="CM64" i="102" s="1"/>
  <c r="CR64" i="102" s="1"/>
  <c r="Q65" i="102"/>
  <c r="R65" i="102" s="1"/>
  <c r="W63" i="102"/>
  <c r="X63" i="102" s="1"/>
  <c r="Y63" i="102" s="1"/>
  <c r="W64" i="102"/>
  <c r="X64" i="102" s="1"/>
  <c r="W65" i="102"/>
  <c r="X65" i="102" s="1"/>
  <c r="Y65" i="102" s="1"/>
  <c r="AC63" i="102"/>
  <c r="AD63" i="102" s="1"/>
  <c r="AC64" i="102"/>
  <c r="AD64" i="102" s="1"/>
  <c r="AE64" i="102" s="1"/>
  <c r="AC65" i="102"/>
  <c r="AD65" i="102" s="1"/>
  <c r="AE65" i="102" s="1"/>
  <c r="AI69" i="102"/>
  <c r="CT69" i="102" s="1"/>
  <c r="R61" i="102"/>
  <c r="S61" i="102" s="1"/>
  <c r="CM61" i="102" s="1"/>
  <c r="W61" i="102"/>
  <c r="X61" i="102" s="1"/>
  <c r="Y61" i="102" s="1"/>
  <c r="AC61" i="102"/>
  <c r="AD61" i="102" s="1"/>
  <c r="AE61" i="102" s="1"/>
  <c r="AJ19" i="102"/>
  <c r="AK19" i="102" s="1"/>
  <c r="AI20" i="102"/>
  <c r="AJ20" i="102" s="1"/>
  <c r="AJ23" i="102"/>
  <c r="AK23" i="102" s="1"/>
  <c r="AJ24" i="102"/>
  <c r="AK24" i="102" s="1"/>
  <c r="AJ28" i="102"/>
  <c r="AK28" i="102" s="1"/>
  <c r="AJ29" i="102"/>
  <c r="AK29" i="102" s="1"/>
  <c r="AJ27" i="102"/>
  <c r="AK27" i="102" s="1"/>
  <c r="AJ30" i="102"/>
  <c r="AK30" i="102" s="1"/>
  <c r="AJ31" i="102"/>
  <c r="AK31" i="102" s="1"/>
  <c r="AJ34" i="102"/>
  <c r="AK34" i="102" s="1"/>
  <c r="AJ35" i="102"/>
  <c r="AK35" i="102" s="1"/>
  <c r="AJ36" i="102"/>
  <c r="AK36" i="102" s="1"/>
  <c r="AJ37" i="102"/>
  <c r="AK37" i="102" s="1"/>
  <c r="AJ40" i="102"/>
  <c r="AK40" i="102" s="1"/>
  <c r="AJ41" i="102"/>
  <c r="AK41" i="102" s="1"/>
  <c r="AJ42" i="102"/>
  <c r="AK42" i="102" s="1"/>
  <c r="AI45" i="102"/>
  <c r="AJ45" i="102" s="1"/>
  <c r="AK45" i="102" s="1"/>
  <c r="AI46" i="102"/>
  <c r="AJ46" i="102" s="1"/>
  <c r="AJ47" i="102"/>
  <c r="AK47" i="102" s="1"/>
  <c r="AJ48" i="102"/>
  <c r="AK48" i="102" s="1"/>
  <c r="AI51" i="102"/>
  <c r="AJ51" i="102" s="1"/>
  <c r="AK51" i="102" s="1"/>
  <c r="AI52" i="102"/>
  <c r="AJ52" i="102" s="1"/>
  <c r="AK52" i="102" s="1"/>
  <c r="AI53" i="102"/>
  <c r="AJ53" i="102" s="1"/>
  <c r="AK53" i="102" s="1"/>
  <c r="AI54" i="102"/>
  <c r="AJ54" i="102" s="1"/>
  <c r="AI55" i="102"/>
  <c r="AJ55" i="102" s="1"/>
  <c r="AK55" i="102" s="1"/>
  <c r="AI56" i="102"/>
  <c r="AJ56" i="102" s="1"/>
  <c r="AK56" i="102" s="1"/>
  <c r="AI63" i="102"/>
  <c r="AJ63" i="102" s="1"/>
  <c r="AK63" i="102" s="1"/>
  <c r="AI64" i="102"/>
  <c r="AJ64" i="102" s="1"/>
  <c r="AK64" i="102" s="1"/>
  <c r="AI65" i="102"/>
  <c r="AJ65" i="102" s="1"/>
  <c r="AJ61" i="102"/>
  <c r="AK61" i="102" s="1"/>
  <c r="Q69" i="102"/>
  <c r="CH69" i="102" s="1"/>
  <c r="AC69" i="102"/>
  <c r="AD69" i="102" s="1"/>
  <c r="AE69" i="102" s="1"/>
  <c r="W69" i="102"/>
  <c r="X69" i="102" s="1"/>
  <c r="Y69" i="102" s="1"/>
  <c r="BW25" i="102"/>
  <c r="BW32" i="102" s="1"/>
  <c r="BW66" i="102"/>
  <c r="CC66" i="102" s="1"/>
  <c r="BX25" i="102"/>
  <c r="BX32" i="102" s="1"/>
  <c r="BX66" i="102"/>
  <c r="BY25" i="102"/>
  <c r="BY32" i="102" s="1"/>
  <c r="BY38" i="102" s="1"/>
  <c r="BY43" i="102" s="1"/>
  <c r="BY59" i="102" s="1"/>
  <c r="BY66" i="102"/>
  <c r="Q75" i="102"/>
  <c r="R75" i="102" s="1"/>
  <c r="S75" i="102" s="1"/>
  <c r="CM75" i="102" s="1"/>
  <c r="B27" i="41" s="1"/>
  <c r="X75" i="102"/>
  <c r="Y75" i="102" s="1"/>
  <c r="BZ21" i="102"/>
  <c r="BZ25" i="102" s="1"/>
  <c r="BZ57" i="102"/>
  <c r="CF57" i="102" s="1"/>
  <c r="BZ66" i="102"/>
  <c r="AC75" i="102"/>
  <c r="AD75" i="102" s="1"/>
  <c r="AE75" i="102" s="1"/>
  <c r="AI75" i="102"/>
  <c r="AJ75" i="102" s="1"/>
  <c r="AK75" i="102" s="1"/>
  <c r="AI13" i="102"/>
  <c r="AJ13" i="102" s="1"/>
  <c r="AK13" i="102" s="1"/>
  <c r="AI14" i="102"/>
  <c r="AJ14" i="102" s="1"/>
  <c r="AK14" i="102" s="1"/>
  <c r="AI15" i="102"/>
  <c r="AJ15" i="102" s="1"/>
  <c r="AK15" i="102" s="1"/>
  <c r="AI16" i="102"/>
  <c r="AJ16" i="102" s="1"/>
  <c r="AK16" i="102" s="1"/>
  <c r="AA13" i="102"/>
  <c r="AC13" i="102" s="1"/>
  <c r="AC17" i="102" s="1"/>
  <c r="AD14" i="102"/>
  <c r="AE14" i="102" s="1"/>
  <c r="AD15" i="102"/>
  <c r="AE15" i="102" s="1"/>
  <c r="AD16" i="102"/>
  <c r="AE16" i="102" s="1"/>
  <c r="Q13" i="102"/>
  <c r="R13" i="102" s="1"/>
  <c r="S13" i="102" s="1"/>
  <c r="Q14" i="102"/>
  <c r="R14" i="102" s="1"/>
  <c r="S14" i="102" s="1"/>
  <c r="CM14" i="102" s="1"/>
  <c r="Q15" i="102"/>
  <c r="R15" i="102" s="1"/>
  <c r="S15" i="102" s="1"/>
  <c r="CM15" i="102" s="1"/>
  <c r="Q16" i="102"/>
  <c r="R16" i="102" s="1"/>
  <c r="S16" i="102" s="1"/>
  <c r="CM16" i="102" s="1"/>
  <c r="W13" i="102"/>
  <c r="X13" i="102" s="1"/>
  <c r="Y13" i="102" s="1"/>
  <c r="W14" i="102"/>
  <c r="X14" i="102" s="1"/>
  <c r="Y14" i="102" s="1"/>
  <c r="W15" i="102"/>
  <c r="X15" i="102" s="1"/>
  <c r="W16" i="102"/>
  <c r="X16" i="102" s="1"/>
  <c r="Y16" i="102" s="1"/>
  <c r="Q77" i="102"/>
  <c r="R77" i="102" s="1"/>
  <c r="S77" i="102" s="1"/>
  <c r="CM77" i="102" s="1"/>
  <c r="W77" i="102"/>
  <c r="X77" i="102" s="1"/>
  <c r="Y77" i="102" s="1"/>
  <c r="AD77" i="102"/>
  <c r="AE77" i="102" s="1"/>
  <c r="AI77" i="102"/>
  <c r="AJ77" i="102" s="1"/>
  <c r="AK77" i="102" s="1"/>
  <c r="AT77" i="102"/>
  <c r="AU77" i="102" s="1"/>
  <c r="AV77" i="102" s="1"/>
  <c r="X76" i="102"/>
  <c r="Y76" i="102" s="1"/>
  <c r="CM76" i="102"/>
  <c r="CR76" i="102" s="1"/>
  <c r="BR21" i="102"/>
  <c r="BS21" i="102"/>
  <c r="BS25" i="102" s="1"/>
  <c r="BS32" i="102" s="1"/>
  <c r="BS38" i="102" s="1"/>
  <c r="BS43" i="102" s="1"/>
  <c r="BS59" i="102" s="1"/>
  <c r="BS68" i="102" s="1"/>
  <c r="BS70" i="102" s="1"/>
  <c r="BT21" i="102"/>
  <c r="AJ79" i="102"/>
  <c r="AD79" i="102"/>
  <c r="AE79" i="102" s="1"/>
  <c r="BJ79" i="102" s="1"/>
  <c r="BL79" i="102" s="1"/>
  <c r="BM79" i="102" s="1"/>
  <c r="BN79" i="102" s="1"/>
  <c r="AJ80" i="102"/>
  <c r="AK80" i="102" s="1"/>
  <c r="AD80" i="102"/>
  <c r="AE80" i="102" s="1"/>
  <c r="BJ80" i="102" s="1"/>
  <c r="BL80" i="102" s="1"/>
  <c r="BM80" i="102" s="1"/>
  <c r="BN80" i="102" s="1"/>
  <c r="AT79" i="102"/>
  <c r="AU79" i="102" s="1"/>
  <c r="AV79" i="102" s="1"/>
  <c r="X79" i="102"/>
  <c r="Y79" i="102" s="1"/>
  <c r="CO79" i="102" s="1"/>
  <c r="AH38" i="102"/>
  <c r="AH43" i="102" s="1"/>
  <c r="AH49" i="102" s="1"/>
  <c r="AH59" i="102" s="1"/>
  <c r="AH68" i="102" s="1"/>
  <c r="AH70" i="102" s="1"/>
  <c r="AG70" i="102"/>
  <c r="V49" i="102"/>
  <c r="V59" i="102" s="1"/>
  <c r="V68" i="102" s="1"/>
  <c r="V70" i="102" s="1"/>
  <c r="U70" i="102"/>
  <c r="AB49" i="102"/>
  <c r="AB59" i="102" s="1"/>
  <c r="AB68" i="102" s="1"/>
  <c r="AB70" i="102" s="1"/>
  <c r="AA70" i="102"/>
  <c r="P38" i="102"/>
  <c r="P43" i="102" s="1"/>
  <c r="P49" i="102" s="1"/>
  <c r="P59" i="102" s="1"/>
  <c r="P68" i="102" s="1"/>
  <c r="P70" i="102" s="1"/>
  <c r="O70" i="102"/>
  <c r="AT80" i="102"/>
  <c r="AU80" i="102" s="1"/>
  <c r="AV80" i="102" s="1"/>
  <c r="X80" i="102"/>
  <c r="Y80" i="102" s="1"/>
  <c r="AJ76" i="102"/>
  <c r="AK76" i="102" s="1"/>
  <c r="CP76" i="102" s="1"/>
  <c r="E28" i="41" s="1"/>
  <c r="U18" i="102"/>
  <c r="AA18" i="102"/>
  <c r="O18" i="102"/>
  <c r="AG18" i="102"/>
  <c r="CC32" i="102"/>
  <c r="AG38" i="102"/>
  <c r="AG43" i="102"/>
  <c r="AG59" i="102"/>
  <c r="AH71" i="102" s="1"/>
  <c r="AH72" i="102" s="1"/>
  <c r="BH79" i="102"/>
  <c r="Q80" i="102"/>
  <c r="R80" i="102" s="1"/>
  <c r="S80" i="102" s="1"/>
  <c r="CE80" i="102" s="1"/>
  <c r="BU66" i="102"/>
  <c r="O59" i="102"/>
  <c r="Q79" i="102"/>
  <c r="CC79" i="102" s="1"/>
  <c r="CA79" i="102"/>
  <c r="AZ79" i="102"/>
  <c r="BA79" i="102" s="1"/>
  <c r="DG79" i="102" s="1"/>
  <c r="AZ80" i="102"/>
  <c r="BA80" i="102" s="1"/>
  <c r="DG80" i="102" s="1"/>
  <c r="CA80" i="102"/>
  <c r="BH80" i="102"/>
  <c r="CE18" i="102"/>
  <c r="CD18" i="102"/>
  <c r="CP64" i="102" l="1"/>
  <c r="CN56" i="102"/>
  <c r="X21" i="102"/>
  <c r="X25" i="102" s="1"/>
  <c r="X32" i="102" s="1"/>
  <c r="X38" i="102" s="1"/>
  <c r="X43" i="102" s="1"/>
  <c r="CP37" i="102"/>
  <c r="CP28" i="102"/>
  <c r="CJ65" i="102"/>
  <c r="CI64" i="102"/>
  <c r="CH53" i="102"/>
  <c r="W21" i="102"/>
  <c r="W25" i="102" s="1"/>
  <c r="W32" i="102" s="1"/>
  <c r="W38" i="102" s="1"/>
  <c r="W43" i="102" s="1"/>
  <c r="CK48" i="102"/>
  <c r="CJ47" i="102"/>
  <c r="CJ48" i="102"/>
  <c r="CI47" i="102"/>
  <c r="CH54" i="102"/>
  <c r="CP48" i="102"/>
  <c r="CP42" i="102"/>
  <c r="E19" i="41" s="1"/>
  <c r="CP36" i="102"/>
  <c r="CJ75" i="102"/>
  <c r="CJ20" i="102"/>
  <c r="CI56" i="102"/>
  <c r="CH77" i="102"/>
  <c r="CH16" i="102"/>
  <c r="Q21" i="102"/>
  <c r="Q25" i="102" s="1"/>
  <c r="Q32" i="102" s="1"/>
  <c r="Q38" i="102" s="1"/>
  <c r="Q43" i="102" s="1"/>
  <c r="Q66" i="102"/>
  <c r="CI19" i="102"/>
  <c r="CH19" i="102"/>
  <c r="B28" i="41"/>
  <c r="CJ77" i="102"/>
  <c r="CK15" i="102"/>
  <c r="CI14" i="102"/>
  <c r="CW77" i="102"/>
  <c r="CK61" i="102"/>
  <c r="CH14" i="102"/>
  <c r="CK45" i="102"/>
  <c r="CH64" i="102"/>
  <c r="CH63" i="102"/>
  <c r="R69" i="102"/>
  <c r="S69" i="102" s="1"/>
  <c r="CE69" i="102" s="1"/>
  <c r="AJ69" i="102"/>
  <c r="CU69" i="102" s="1"/>
  <c r="CO56" i="102"/>
  <c r="CO52" i="102"/>
  <c r="CO54" i="102"/>
  <c r="CO20" i="102"/>
  <c r="D13" i="41" s="1"/>
  <c r="CN52" i="102"/>
  <c r="CN54" i="102"/>
  <c r="CS54" i="102" s="1"/>
  <c r="W66" i="102"/>
  <c r="CJ56" i="102"/>
  <c r="CI61" i="102"/>
  <c r="CI54" i="102"/>
  <c r="CI20" i="102"/>
  <c r="CH20" i="102"/>
  <c r="CP56" i="102"/>
  <c r="CP40" i="102"/>
  <c r="E21" i="41" s="1"/>
  <c r="CP34" i="102"/>
  <c r="CP29" i="102"/>
  <c r="CI75" i="102"/>
  <c r="CJ61" i="102"/>
  <c r="CJ52" i="102"/>
  <c r="CI63" i="102"/>
  <c r="CI48" i="102"/>
  <c r="CH56" i="102"/>
  <c r="CH48" i="102"/>
  <c r="CH75" i="102"/>
  <c r="CA21" i="102"/>
  <c r="AI66" i="102"/>
  <c r="CJ64" i="102"/>
  <c r="CJ54" i="102"/>
  <c r="CI52" i="102"/>
  <c r="CH52" i="102"/>
  <c r="S19" i="102"/>
  <c r="CM19" i="102" s="1"/>
  <c r="CR19" i="102" s="1"/>
  <c r="R21" i="102"/>
  <c r="R25" i="102" s="1"/>
  <c r="CK53" i="102"/>
  <c r="CP52" i="102"/>
  <c r="CN29" i="102"/>
  <c r="CS29" i="102" s="1"/>
  <c r="CI15" i="102"/>
  <c r="CH13" i="102"/>
  <c r="CK77" i="102"/>
  <c r="CC25" i="102"/>
  <c r="AC21" i="102"/>
  <c r="AC25" i="102" s="1"/>
  <c r="AC32" i="102" s="1"/>
  <c r="AC38" i="102" s="1"/>
  <c r="AC43" i="102" s="1"/>
  <c r="CJ53" i="102"/>
  <c r="CK20" i="102"/>
  <c r="CH55" i="102"/>
  <c r="CH51" i="102"/>
  <c r="AI49" i="102"/>
  <c r="CK16" i="102"/>
  <c r="CA57" i="102"/>
  <c r="R32" i="102"/>
  <c r="R38" i="102" s="1"/>
  <c r="R43" i="102" s="1"/>
  <c r="W57" i="102"/>
  <c r="CJ19" i="102"/>
  <c r="CF66" i="102"/>
  <c r="CK54" i="102"/>
  <c r="CK64" i="102"/>
  <c r="CU80" i="102"/>
  <c r="CX77" i="102"/>
  <c r="CK13" i="102"/>
  <c r="AC57" i="102"/>
  <c r="W49" i="102"/>
  <c r="CJ63" i="102"/>
  <c r="CJ46" i="102"/>
  <c r="CK63" i="102"/>
  <c r="CK47" i="102"/>
  <c r="CK19" i="102"/>
  <c r="CI53" i="102"/>
  <c r="CA66" i="102"/>
  <c r="CE25" i="102"/>
  <c r="CN19" i="102"/>
  <c r="CS19" i="102" s="1"/>
  <c r="Q49" i="102"/>
  <c r="AC66" i="102"/>
  <c r="AD49" i="102"/>
  <c r="AI57" i="102"/>
  <c r="CK69" i="102"/>
  <c r="CK55" i="102"/>
  <c r="CK51" i="102"/>
  <c r="CI65" i="102"/>
  <c r="CI55" i="102"/>
  <c r="CI51" i="102"/>
  <c r="CI45" i="102"/>
  <c r="CP47" i="102"/>
  <c r="CP35" i="102"/>
  <c r="E16" i="41" s="1"/>
  <c r="CP27" i="102"/>
  <c r="CD25" i="102"/>
  <c r="CI13" i="102"/>
  <c r="Q57" i="102"/>
  <c r="AC49" i="102"/>
  <c r="AI21" i="102"/>
  <c r="AI25" i="102" s="1"/>
  <c r="AI32" i="102" s="1"/>
  <c r="AI38" i="102" s="1"/>
  <c r="AI43" i="102" s="1"/>
  <c r="CJ55" i="102"/>
  <c r="CJ51" i="102"/>
  <c r="CK56" i="102"/>
  <c r="CK52" i="102"/>
  <c r="CK46" i="102"/>
  <c r="CI46" i="102"/>
  <c r="CH65" i="102"/>
  <c r="CH45" i="102"/>
  <c r="CP41" i="102"/>
  <c r="CN36" i="102"/>
  <c r="CS36" i="102" s="1"/>
  <c r="CO30" i="102"/>
  <c r="CO65" i="102"/>
  <c r="CP31" i="102"/>
  <c r="CO40" i="102"/>
  <c r="D21" i="41" s="1"/>
  <c r="CN48" i="102"/>
  <c r="CS48" i="102" s="1"/>
  <c r="CN42" i="102"/>
  <c r="C19" i="41" s="1"/>
  <c r="CN34" i="102"/>
  <c r="CS34" i="102" s="1"/>
  <c r="Y21" i="102"/>
  <c r="Y25" i="102" s="1"/>
  <c r="Y32" i="102" s="1"/>
  <c r="Y38" i="102" s="1"/>
  <c r="CC80" i="102"/>
  <c r="CN20" i="102"/>
  <c r="C13" i="41" s="1"/>
  <c r="CD69" i="102"/>
  <c r="CO41" i="102"/>
  <c r="D18" i="41" s="1"/>
  <c r="CO31" i="102"/>
  <c r="BY68" i="102"/>
  <c r="BY70" i="102" s="1"/>
  <c r="CP77" i="102"/>
  <c r="CN75" i="102"/>
  <c r="CS75" i="102" s="1"/>
  <c r="CE66" i="102"/>
  <c r="CD66" i="102"/>
  <c r="CC69" i="102"/>
  <c r="CP53" i="102"/>
  <c r="CN76" i="102"/>
  <c r="C28" i="41" s="1"/>
  <c r="CO76" i="102"/>
  <c r="D28" i="41" s="1"/>
  <c r="CN63" i="102"/>
  <c r="CM63" i="102"/>
  <c r="CR63" i="102" s="1"/>
  <c r="CJ16" i="102"/>
  <c r="CP61" i="102"/>
  <c r="CO24" i="102"/>
  <c r="Y64" i="102"/>
  <c r="Y66" i="102" s="1"/>
  <c r="X66" i="102"/>
  <c r="Y46" i="102"/>
  <c r="CN46" i="102" s="1"/>
  <c r="CS46" i="102" s="1"/>
  <c r="X49" i="102"/>
  <c r="S45" i="102"/>
  <c r="CN45" i="102" s="1"/>
  <c r="R49" i="102"/>
  <c r="M73" i="102"/>
  <c r="BZ18" i="102"/>
  <c r="CA18" i="102" s="1"/>
  <c r="CN16" i="102"/>
  <c r="CS16" i="102" s="1"/>
  <c r="CN14" i="102"/>
  <c r="C7" i="41" s="1"/>
  <c r="CI69" i="102"/>
  <c r="CI21" i="102"/>
  <c r="CI25" i="102" s="1"/>
  <c r="CI32" i="102" s="1"/>
  <c r="CI38" i="102" s="1"/>
  <c r="CI43" i="102" s="1"/>
  <c r="CH21" i="102"/>
  <c r="CH25" i="102" s="1"/>
  <c r="CH32" i="102" s="1"/>
  <c r="CH38" i="102" s="1"/>
  <c r="CH43" i="102" s="1"/>
  <c r="CO47" i="102"/>
  <c r="B18" i="41"/>
  <c r="CN37" i="102"/>
  <c r="CS37" i="102" s="1"/>
  <c r="CN35" i="102"/>
  <c r="C16" i="41" s="1"/>
  <c r="CN27" i="102"/>
  <c r="CS27" i="102" s="1"/>
  <c r="CN28" i="102"/>
  <c r="CS28" i="102" s="1"/>
  <c r="CO23" i="102"/>
  <c r="CP24" i="102"/>
  <c r="B9" i="41"/>
  <c r="CR15" i="102"/>
  <c r="BX38" i="102"/>
  <c r="BX43" i="102" s="1"/>
  <c r="BX59" i="102" s="1"/>
  <c r="BX68" i="102" s="1"/>
  <c r="BX70" i="102" s="1"/>
  <c r="CD32" i="102"/>
  <c r="AK54" i="102"/>
  <c r="CP54" i="102" s="1"/>
  <c r="AJ57" i="102"/>
  <c r="AE63" i="102"/>
  <c r="AE66" i="102" s="1"/>
  <c r="AD66" i="102"/>
  <c r="CO55" i="102"/>
  <c r="CP55" i="102"/>
  <c r="Y53" i="102"/>
  <c r="Y57" i="102" s="1"/>
  <c r="X57" i="102"/>
  <c r="S51" i="102"/>
  <c r="S57" i="102" s="1"/>
  <c r="R57" i="102"/>
  <c r="Y15" i="102"/>
  <c r="CN15" i="102" s="1"/>
  <c r="CS15" i="102" s="1"/>
  <c r="X17" i="102"/>
  <c r="AK65" i="102"/>
  <c r="CP65" i="102" s="1"/>
  <c r="AJ66" i="102"/>
  <c r="AK46" i="102"/>
  <c r="CP46" i="102" s="1"/>
  <c r="AJ49" i="102"/>
  <c r="AK20" i="102"/>
  <c r="CP20" i="102" s="1"/>
  <c r="E13" i="41" s="1"/>
  <c r="AJ21" i="102"/>
  <c r="AJ25" i="102" s="1"/>
  <c r="AJ32" i="102" s="1"/>
  <c r="AJ38" i="102" s="1"/>
  <c r="AJ43" i="102" s="1"/>
  <c r="S65" i="102"/>
  <c r="S66" i="102" s="1"/>
  <c r="CM66" i="102" s="1"/>
  <c r="CR66" i="102" s="1"/>
  <c r="R66" i="102"/>
  <c r="AE51" i="102"/>
  <c r="AE57" i="102" s="1"/>
  <c r="AD57" i="102"/>
  <c r="CM55" i="102"/>
  <c r="CR55" i="102" s="1"/>
  <c r="CN55" i="102"/>
  <c r="CM24" i="102"/>
  <c r="CR24" i="102" s="1"/>
  <c r="AE19" i="102"/>
  <c r="CO19" i="102" s="1"/>
  <c r="AD21" i="102"/>
  <c r="AD25" i="102" s="1"/>
  <c r="AD32" i="102" s="1"/>
  <c r="AD38" i="102" s="1"/>
  <c r="AD43" i="102" s="1"/>
  <c r="BB80" i="102"/>
  <c r="R79" i="102"/>
  <c r="CD79" i="102" s="1"/>
  <c r="CS56" i="102"/>
  <c r="BU21" i="102"/>
  <c r="W17" i="102"/>
  <c r="CH15" i="102"/>
  <c r="AC18" i="102"/>
  <c r="CJ15" i="102"/>
  <c r="CN80" i="102"/>
  <c r="BS18" i="102"/>
  <c r="CN77" i="102"/>
  <c r="CS77" i="102" s="1"/>
  <c r="CP14" i="102"/>
  <c r="CP75" i="102"/>
  <c r="CJ69" i="102"/>
  <c r="CK65" i="102"/>
  <c r="CO48" i="102"/>
  <c r="CN47" i="102"/>
  <c r="CN40" i="102"/>
  <c r="C21" i="41" s="1"/>
  <c r="CN30" i="102"/>
  <c r="CS30" i="102" s="1"/>
  <c r="CN23" i="102"/>
  <c r="CS23" i="102" s="1"/>
  <c r="CP30" i="102"/>
  <c r="CP23" i="102"/>
  <c r="CN61" i="102"/>
  <c r="CS61" i="102" s="1"/>
  <c r="CO42" i="102"/>
  <c r="D19" i="41" s="1"/>
  <c r="CN41" i="102"/>
  <c r="CS41" i="102" s="1"/>
  <c r="CO37" i="102"/>
  <c r="CO36" i="102"/>
  <c r="CO35" i="102"/>
  <c r="D16" i="41" s="1"/>
  <c r="CO34" i="102"/>
  <c r="CN31" i="102"/>
  <c r="CS31" i="102" s="1"/>
  <c r="CO27" i="102"/>
  <c r="CO29" i="102"/>
  <c r="CO28" i="102"/>
  <c r="CN24" i="102"/>
  <c r="P71" i="102"/>
  <c r="P72" i="102" s="1"/>
  <c r="J73" i="102"/>
  <c r="AK79" i="102"/>
  <c r="CP79" i="102" s="1"/>
  <c r="CU79" i="102"/>
  <c r="DC77" i="102"/>
  <c r="DB77" i="102"/>
  <c r="CR77" i="102"/>
  <c r="CN13" i="102"/>
  <c r="CR16" i="102"/>
  <c r="B11" i="41"/>
  <c r="S17" i="102"/>
  <c r="CM13" i="102"/>
  <c r="AK17" i="102"/>
  <c r="CR75" i="102"/>
  <c r="BW38" i="102"/>
  <c r="CE32" i="102"/>
  <c r="CD80" i="102"/>
  <c r="BB79" i="102"/>
  <c r="CO80" i="102"/>
  <c r="CP80" i="102"/>
  <c r="CO77" i="102"/>
  <c r="CO16" i="102"/>
  <c r="CO14" i="102"/>
  <c r="CP16" i="102"/>
  <c r="CO75" i="102"/>
  <c r="D27" i="41" s="1"/>
  <c r="CF80" i="102"/>
  <c r="CM80" i="102"/>
  <c r="CR53" i="102"/>
  <c r="BT25" i="102"/>
  <c r="BT32" i="102" s="1"/>
  <c r="BT38" i="102" s="1"/>
  <c r="BT43" i="102" s="1"/>
  <c r="BT59" i="102" s="1"/>
  <c r="BT68" i="102" s="1"/>
  <c r="BT70" i="102" s="1"/>
  <c r="BT18" i="102"/>
  <c r="BR25" i="102"/>
  <c r="BR18" i="102"/>
  <c r="CR14" i="102"/>
  <c r="B7" i="41"/>
  <c r="CJ13" i="102"/>
  <c r="AD13" i="102"/>
  <c r="CA25" i="102"/>
  <c r="CF25" i="102"/>
  <c r="BZ32" i="102"/>
  <c r="BZ38" i="102" s="1"/>
  <c r="BZ43" i="102" s="1"/>
  <c r="BZ59" i="102" s="1"/>
  <c r="BZ68" i="102" s="1"/>
  <c r="BZ70" i="102" s="1"/>
  <c r="CO69" i="102"/>
  <c r="CP15" i="102"/>
  <c r="CP45" i="102"/>
  <c r="CR61" i="102"/>
  <c r="CO45" i="102"/>
  <c r="AE49" i="102"/>
  <c r="CR42" i="102"/>
  <c r="CR41" i="102"/>
  <c r="CR37" i="102"/>
  <c r="CR36" i="102"/>
  <c r="CR35" i="102"/>
  <c r="CR34" i="102"/>
  <c r="CR31" i="102"/>
  <c r="CR27" i="102"/>
  <c r="CR29" i="102"/>
  <c r="CR28" i="102"/>
  <c r="CR20" i="102"/>
  <c r="CO61" i="102"/>
  <c r="CR48" i="102"/>
  <c r="CR47" i="102"/>
  <c r="CR46" i="102"/>
  <c r="CR40" i="102"/>
  <c r="CR30" i="102"/>
  <c r="CR23" i="102"/>
  <c r="CI77" i="102"/>
  <c r="CK75" i="102"/>
  <c r="AI17" i="102"/>
  <c r="Q17" i="102"/>
  <c r="CK14" i="102"/>
  <c r="CJ14" i="102"/>
  <c r="AJ17" i="102"/>
  <c r="R17" i="102"/>
  <c r="R18" i="102" s="1"/>
  <c r="CI16" i="102"/>
  <c r="CF21" i="102"/>
  <c r="CU36" i="102" l="1"/>
  <c r="AK69" i="102"/>
  <c r="CP69" i="102" s="1"/>
  <c r="CU56" i="102"/>
  <c r="CT56" i="102"/>
  <c r="CJ66" i="102"/>
  <c r="CS14" i="102"/>
  <c r="CI66" i="102"/>
  <c r="X18" i="102"/>
  <c r="CJ49" i="102"/>
  <c r="CS35" i="102"/>
  <c r="CI17" i="102"/>
  <c r="CK17" i="102"/>
  <c r="W18" i="102"/>
  <c r="CJ18" i="102" s="1"/>
  <c r="CT34" i="102"/>
  <c r="CT19" i="102"/>
  <c r="Q18" i="102"/>
  <c r="CH18" i="102" s="1"/>
  <c r="CU48" i="102"/>
  <c r="Q59" i="102"/>
  <c r="Q68" i="102" s="1"/>
  <c r="Q70" i="102" s="1"/>
  <c r="CK66" i="102"/>
  <c r="CJ21" i="102"/>
  <c r="CJ25" i="102" s="1"/>
  <c r="CJ32" i="102" s="1"/>
  <c r="CJ38" i="102" s="1"/>
  <c r="CJ43" i="102" s="1"/>
  <c r="AI59" i="102"/>
  <c r="AI68" i="102" s="1"/>
  <c r="AI70" i="102" s="1"/>
  <c r="CT54" i="102"/>
  <c r="AJ18" i="102"/>
  <c r="CM69" i="102"/>
  <c r="CN69" i="102"/>
  <c r="CT29" i="102"/>
  <c r="CF69" i="102"/>
  <c r="CU54" i="102"/>
  <c r="S21" i="102"/>
  <c r="CM21" i="102" s="1"/>
  <c r="CR21" i="102" s="1"/>
  <c r="CH49" i="102"/>
  <c r="CH57" i="102"/>
  <c r="AI18" i="102"/>
  <c r="CK18" i="102" s="1"/>
  <c r="CS42" i="102"/>
  <c r="CT28" i="102"/>
  <c r="CS20" i="102"/>
  <c r="CH66" i="102"/>
  <c r="CT20" i="102"/>
  <c r="AE21" i="102"/>
  <c r="CO21" i="102" s="1"/>
  <c r="CU37" i="102"/>
  <c r="AC59" i="102"/>
  <c r="AC68" i="102" s="1"/>
  <c r="AC70" i="102" s="1"/>
  <c r="CT52" i="102"/>
  <c r="CU47" i="102"/>
  <c r="CT27" i="102"/>
  <c r="AJ59" i="102"/>
  <c r="AJ68" i="102" s="1"/>
  <c r="AJ70" i="102" s="1"/>
  <c r="AJ72" i="102" s="1"/>
  <c r="CT37" i="102"/>
  <c r="X59" i="102"/>
  <c r="X68" i="102" s="1"/>
  <c r="X70" i="102" s="1"/>
  <c r="X72" i="102" s="1"/>
  <c r="E18" i="41"/>
  <c r="CU76" i="102"/>
  <c r="CI57" i="102"/>
  <c r="CS63" i="102"/>
  <c r="CU30" i="102"/>
  <c r="CT30" i="102"/>
  <c r="CJ57" i="102"/>
  <c r="CK57" i="102"/>
  <c r="AK57" i="102"/>
  <c r="CP57" i="102" s="1"/>
  <c r="CS52" i="102"/>
  <c r="CU14" i="102"/>
  <c r="CI49" i="102"/>
  <c r="AK21" i="102"/>
  <c r="AK18" i="102" s="1"/>
  <c r="CU52" i="102"/>
  <c r="CH17" i="102"/>
  <c r="W59" i="102"/>
  <c r="W68" i="102" s="1"/>
  <c r="W70" i="102" s="1"/>
  <c r="CT31" i="102"/>
  <c r="CT76" i="102"/>
  <c r="CK49" i="102"/>
  <c r="CT40" i="102"/>
  <c r="CU40" i="102"/>
  <c r="CU31" i="102"/>
  <c r="CT36" i="102"/>
  <c r="CS40" i="102"/>
  <c r="CT47" i="102"/>
  <c r="CU27" i="102"/>
  <c r="CT23" i="102"/>
  <c r="CT24" i="102"/>
  <c r="CT48" i="102"/>
  <c r="CS24" i="102"/>
  <c r="CK21" i="102"/>
  <c r="CK25" i="102" s="1"/>
  <c r="CK32" i="102" s="1"/>
  <c r="CK38" i="102" s="1"/>
  <c r="CK43" i="102" s="1"/>
  <c r="CU23" i="102"/>
  <c r="CS47" i="102"/>
  <c r="CU24" i="102"/>
  <c r="CU29" i="102"/>
  <c r="CU34" i="102"/>
  <c r="CU42" i="102"/>
  <c r="CU35" i="102"/>
  <c r="AK49" i="102"/>
  <c r="CP49" i="102" s="1"/>
  <c r="CT41" i="102"/>
  <c r="CT42" i="102"/>
  <c r="CU28" i="102"/>
  <c r="CT55" i="102"/>
  <c r="CT35" i="102"/>
  <c r="CU41" i="102"/>
  <c r="CO15" i="102"/>
  <c r="D9" i="41" s="1"/>
  <c r="AD59" i="102"/>
  <c r="AD68" i="102" s="1"/>
  <c r="AD70" i="102" s="1"/>
  <c r="AD72" i="102" s="1"/>
  <c r="Y17" i="102"/>
  <c r="CN17" i="102" s="1"/>
  <c r="CT77" i="102"/>
  <c r="S79" i="102"/>
  <c r="CN79" i="102" s="1"/>
  <c r="AK66" i="102"/>
  <c r="CP66" i="102" s="1"/>
  <c r="BU18" i="102"/>
  <c r="C27" i="41"/>
  <c r="R59" i="102"/>
  <c r="R68" i="102" s="1"/>
  <c r="R70" i="102" s="1"/>
  <c r="R72" i="102" s="1"/>
  <c r="CS76" i="102"/>
  <c r="CU20" i="102"/>
  <c r="C11" i="41"/>
  <c r="CO64" i="102"/>
  <c r="CN64" i="102"/>
  <c r="CO46" i="102"/>
  <c r="CM45" i="102"/>
  <c r="CT45" i="102" s="1"/>
  <c r="S49" i="102"/>
  <c r="CM49" i="102" s="1"/>
  <c r="Y49" i="102"/>
  <c r="CO49" i="102" s="1"/>
  <c r="E27" i="41"/>
  <c r="CM51" i="102"/>
  <c r="CN51" i="102"/>
  <c r="CO53" i="102"/>
  <c r="CN53" i="102"/>
  <c r="CO63" i="102"/>
  <c r="CP63" i="102"/>
  <c r="Y43" i="102"/>
  <c r="CN66" i="102"/>
  <c r="CS66" i="102" s="1"/>
  <c r="CN57" i="102"/>
  <c r="C18" i="41"/>
  <c r="CP19" i="102"/>
  <c r="CU19" i="102" s="1"/>
  <c r="E7" i="41"/>
  <c r="DI80" i="102"/>
  <c r="DH80" i="102"/>
  <c r="CU55" i="102"/>
  <c r="CS55" i="102"/>
  <c r="CP51" i="102"/>
  <c r="CO51" i="102"/>
  <c r="CM65" i="102"/>
  <c r="CN65" i="102"/>
  <c r="C9" i="41"/>
  <c r="CF18" i="102"/>
  <c r="CM57" i="102"/>
  <c r="E9" i="41"/>
  <c r="BU25" i="102"/>
  <c r="BR32" i="102"/>
  <c r="D7" i="41"/>
  <c r="CT14" i="102"/>
  <c r="DI79" i="102"/>
  <c r="DH79" i="102"/>
  <c r="CS13" i="102"/>
  <c r="CR13" i="102"/>
  <c r="B6" i="41"/>
  <c r="B8" i="41" s="1"/>
  <c r="B10" i="41" s="1"/>
  <c r="CO66" i="102"/>
  <c r="CT61" i="102"/>
  <c r="CJ17" i="102"/>
  <c r="CA32" i="102"/>
  <c r="CU77" i="102"/>
  <c r="AE13" i="102"/>
  <c r="AD17" i="102"/>
  <c r="AD18" i="102" s="1"/>
  <c r="E11" i="41"/>
  <c r="CU16" i="102"/>
  <c r="CT16" i="102"/>
  <c r="D11" i="41"/>
  <c r="CF38" i="102"/>
  <c r="CC38" i="102"/>
  <c r="CE38" i="102"/>
  <c r="BW43" i="102"/>
  <c r="CD38" i="102"/>
  <c r="CA38" i="102"/>
  <c r="CM17" i="102"/>
  <c r="C6" i="41"/>
  <c r="C8" i="41" s="1"/>
  <c r="DG77" i="102"/>
  <c r="DH77" i="102"/>
  <c r="DI77" i="102"/>
  <c r="CO57" i="102"/>
  <c r="CU61" i="102"/>
  <c r="CF32" i="102"/>
  <c r="CU75" i="102"/>
  <c r="CT75" i="102"/>
  <c r="CN21" i="102" l="1"/>
  <c r="CS21" i="102" s="1"/>
  <c r="S18" i="102"/>
  <c r="CM18" i="102" s="1"/>
  <c r="S25" i="102"/>
  <c r="CM25" i="102" s="1"/>
  <c r="CR25" i="102" s="1"/>
  <c r="CI18" i="102"/>
  <c r="CJ59" i="102"/>
  <c r="CJ68" i="102" s="1"/>
  <c r="CJ70" i="102" s="1"/>
  <c r="CH59" i="102"/>
  <c r="CH68" i="102" s="1"/>
  <c r="CH70" i="102" s="1"/>
  <c r="AE25" i="102"/>
  <c r="CO25" i="102" s="1"/>
  <c r="CT15" i="102"/>
  <c r="CP21" i="102"/>
  <c r="CU21" i="102" s="1"/>
  <c r="CI59" i="102"/>
  <c r="CI68" i="102" s="1"/>
  <c r="CI70" i="102" s="1"/>
  <c r="S32" i="102"/>
  <c r="S38" i="102" s="1"/>
  <c r="AK25" i="102"/>
  <c r="AK32" i="102" s="1"/>
  <c r="CK59" i="102"/>
  <c r="CK68" i="102" s="1"/>
  <c r="CK70" i="102" s="1"/>
  <c r="CM79" i="102"/>
  <c r="CE79" i="102"/>
  <c r="Y18" i="102"/>
  <c r="CU15" i="102"/>
  <c r="C10" i="41"/>
  <c r="CF79" i="102"/>
  <c r="Y59" i="102"/>
  <c r="Y68" i="102" s="1"/>
  <c r="CN49" i="102"/>
  <c r="CU66" i="102"/>
  <c r="CT66" i="102"/>
  <c r="CT51" i="102"/>
  <c r="CU46" i="102"/>
  <c r="CT46" i="102"/>
  <c r="CT49" i="102" s="1"/>
  <c r="CT64" i="102"/>
  <c r="CR45" i="102"/>
  <c r="CR49" i="102" s="1"/>
  <c r="CS45" i="102"/>
  <c r="CS49" i="102" s="1"/>
  <c r="CU45" i="102"/>
  <c r="CU64" i="102"/>
  <c r="CS64" i="102"/>
  <c r="CU65" i="102"/>
  <c r="CS65" i="102"/>
  <c r="CT65" i="102"/>
  <c r="CR65" i="102"/>
  <c r="CS53" i="102"/>
  <c r="CU53" i="102"/>
  <c r="CT53" i="102"/>
  <c r="CT63" i="102"/>
  <c r="CU63" i="102"/>
  <c r="CR51" i="102"/>
  <c r="CS51" i="102"/>
  <c r="CU51" i="102"/>
  <c r="BW59" i="102"/>
  <c r="CA43" i="102"/>
  <c r="CC43" i="102"/>
  <c r="CD43" i="102"/>
  <c r="CE43" i="102"/>
  <c r="CF43" i="102"/>
  <c r="C12" i="41"/>
  <c r="BR38" i="102"/>
  <c r="BU32" i="102"/>
  <c r="CT57" i="102"/>
  <c r="CS57" i="102"/>
  <c r="CR57" i="102"/>
  <c r="CU57" i="102"/>
  <c r="CS17" i="102"/>
  <c r="CR17" i="102"/>
  <c r="CR18" i="102" s="1"/>
  <c r="B12" i="41"/>
  <c r="CO13" i="102"/>
  <c r="AE17" i="102"/>
  <c r="CP13" i="102"/>
  <c r="CN18" i="102" l="1"/>
  <c r="CT21" i="102"/>
  <c r="CN25" i="102"/>
  <c r="CS25" i="102" s="1"/>
  <c r="AE32" i="102"/>
  <c r="CP32" i="102" s="1"/>
  <c r="CM32" i="102"/>
  <c r="B15" i="41" s="1"/>
  <c r="B24" i="41" s="1"/>
  <c r="CN32" i="102"/>
  <c r="C15" i="41" s="1"/>
  <c r="C24" i="41" s="1"/>
  <c r="CP25" i="102"/>
  <c r="CU49" i="102"/>
  <c r="S43" i="102"/>
  <c r="CM38" i="102"/>
  <c r="CN38" i="102"/>
  <c r="C17" i="41" s="1"/>
  <c r="C20" i="41" s="1"/>
  <c r="C26" i="41" s="1"/>
  <c r="E6" i="41"/>
  <c r="E8" i="41" s="1"/>
  <c r="E10" i="41" s="1"/>
  <c r="D6" i="41"/>
  <c r="D8" i="41" s="1"/>
  <c r="D10" i="41" s="1"/>
  <c r="CT13" i="102"/>
  <c r="CU13" i="102"/>
  <c r="BW68" i="102"/>
  <c r="CC59" i="102"/>
  <c r="CF59" i="102"/>
  <c r="CA59" i="102"/>
  <c r="CD59" i="102"/>
  <c r="CE59" i="102"/>
  <c r="CO17" i="102"/>
  <c r="AE18" i="102"/>
  <c r="CP17" i="102"/>
  <c r="CS18" i="102"/>
  <c r="Y70" i="102"/>
  <c r="AK38" i="102"/>
  <c r="BU38" i="102"/>
  <c r="BR43" i="102"/>
  <c r="CT25" i="102" l="1"/>
  <c r="AE38" i="102"/>
  <c r="AE43" i="102" s="1"/>
  <c r="CU25" i="102"/>
  <c r="CO32" i="102"/>
  <c r="CU32" i="102" s="1"/>
  <c r="CR32" i="102"/>
  <c r="CS32" i="102"/>
  <c r="C25" i="41"/>
  <c r="CS38" i="102"/>
  <c r="CR38" i="102"/>
  <c r="B17" i="41"/>
  <c r="CM43" i="102"/>
  <c r="S59" i="102"/>
  <c r="CN43" i="102"/>
  <c r="BR59" i="102"/>
  <c r="BU43" i="102"/>
  <c r="E15" i="41"/>
  <c r="E12" i="41"/>
  <c r="D12" i="41"/>
  <c r="CU17" i="102"/>
  <c r="CT17" i="102"/>
  <c r="CT18" i="102" s="1"/>
  <c r="CA68" i="102"/>
  <c r="CF68" i="102"/>
  <c r="CE68" i="102"/>
  <c r="BW70" i="102"/>
  <c r="CC68" i="102"/>
  <c r="CD68" i="102"/>
  <c r="AK43" i="102"/>
  <c r="CO18" i="102"/>
  <c r="CP18" i="102"/>
  <c r="CP38" i="102" l="1"/>
  <c r="E17" i="41" s="1"/>
  <c r="CO38" i="102"/>
  <c r="CT38" i="102" s="1"/>
  <c r="D15" i="41"/>
  <c r="D24" i="41" s="1"/>
  <c r="CT32" i="102"/>
  <c r="CN59" i="102"/>
  <c r="S68" i="102"/>
  <c r="CM59" i="102"/>
  <c r="CS43" i="102"/>
  <c r="CR43" i="102"/>
  <c r="B20" i="41"/>
  <c r="B26" i="41" s="1"/>
  <c r="B25" i="41"/>
  <c r="CP43" i="102"/>
  <c r="AK59" i="102"/>
  <c r="D17" i="41"/>
  <c r="CC70" i="102"/>
  <c r="CD70" i="102"/>
  <c r="CF70" i="102"/>
  <c r="CE70" i="102"/>
  <c r="CA70" i="102"/>
  <c r="CA72" i="102" s="1"/>
  <c r="CU18" i="102"/>
  <c r="E24" i="41"/>
  <c r="CO43" i="102"/>
  <c r="AE59" i="102"/>
  <c r="BU59" i="102"/>
  <c r="BR68" i="102"/>
  <c r="CU38" i="102" l="1"/>
  <c r="CM68" i="102"/>
  <c r="S70" i="102"/>
  <c r="CN68" i="102"/>
  <c r="CS59" i="102"/>
  <c r="CR59" i="102"/>
  <c r="BU68" i="102"/>
  <c r="BR70" i="102"/>
  <c r="BU70" i="102" s="1"/>
  <c r="AE68" i="102"/>
  <c r="CO59" i="102"/>
  <c r="E25" i="41"/>
  <c r="E20" i="41"/>
  <c r="E26" i="41" s="1"/>
  <c r="AK68" i="102"/>
  <c r="CP59" i="102"/>
  <c r="CU43" i="102"/>
  <c r="CT43" i="102"/>
  <c r="D20" i="41"/>
  <c r="D26" i="41" s="1"/>
  <c r="D25" i="41"/>
  <c r="CM70" i="102" l="1"/>
  <c r="CN70" i="102"/>
  <c r="CR68" i="102"/>
  <c r="CS68" i="102"/>
  <c r="CT59" i="102"/>
  <c r="CU59" i="102"/>
  <c r="AK70" i="102"/>
  <c r="CP68" i="102"/>
  <c r="AE70" i="102"/>
  <c r="CO70" i="102" s="1"/>
  <c r="CO68" i="102"/>
  <c r="CR70" i="102" l="1"/>
  <c r="CS70" i="102"/>
  <c r="CT70" i="102"/>
  <c r="CU68" i="102"/>
  <c r="CT68" i="102"/>
  <c r="CP70" i="102"/>
  <c r="CU70" i="102" l="1"/>
  <c r="BJ37" i="102" l="1"/>
  <c r="BL37" i="102" s="1"/>
  <c r="BJ27" i="102"/>
  <c r="BL27" i="102" s="1"/>
  <c r="DE89" i="102"/>
  <c r="DE87" i="102"/>
  <c r="BJ41" i="102"/>
  <c r="BL41" i="102" s="1"/>
  <c r="BJ16" i="102"/>
  <c r="BL16" i="102" s="1"/>
  <c r="BJ20" i="102"/>
  <c r="BL20" i="102" s="1"/>
  <c r="BJ56" i="102"/>
  <c r="BL56" i="102" s="1"/>
  <c r="DJ89" i="102"/>
  <c r="BJ53" i="102"/>
  <c r="BL53" i="102" s="1"/>
  <c r="BJ15" i="102"/>
  <c r="BL15" i="102" s="1"/>
  <c r="DE86" i="102"/>
  <c r="BJ42" i="102"/>
  <c r="BL42" i="102" s="1"/>
  <c r="BJ28" i="102"/>
  <c r="BL28" i="102" s="1"/>
  <c r="BM28" i="102" s="1"/>
  <c r="BN28" i="102" s="1"/>
  <c r="DE28" i="102" s="1"/>
  <c r="DJ28" i="102" s="1"/>
  <c r="BJ14" i="102"/>
  <c r="BL14" i="102" s="1"/>
  <c r="BJ75" i="102"/>
  <c r="BL75" i="102" s="1"/>
  <c r="CZ75" i="102" s="1"/>
  <c r="BJ34" i="102"/>
  <c r="BL34" i="102" s="1"/>
  <c r="BJ54" i="102"/>
  <c r="BL54" i="102" s="1"/>
  <c r="BJ49" i="102"/>
  <c r="BJ57" i="102"/>
  <c r="BL61" i="102"/>
  <c r="BJ51" i="102"/>
  <c r="BL51" i="102" s="1"/>
  <c r="BJ55" i="102"/>
  <c r="BL55" i="102" s="1"/>
  <c r="BM55" i="102" s="1"/>
  <c r="BN55" i="102" s="1"/>
  <c r="DE55" i="102" s="1"/>
  <c r="DJ55" i="102" s="1"/>
  <c r="BJ64" i="102"/>
  <c r="BL64" i="102" s="1"/>
  <c r="BJ52" i="102"/>
  <c r="BL52" i="102" s="1"/>
  <c r="BJ23" i="102"/>
  <c r="BL23" i="102" s="1"/>
  <c r="DE88" i="102"/>
  <c r="BJ30" i="102"/>
  <c r="BL30" i="102" s="1"/>
  <c r="BJ77" i="102"/>
  <c r="BL77" i="102" s="1"/>
  <c r="BJ36" i="102"/>
  <c r="BL36" i="102" s="1"/>
  <c r="CZ36" i="102" s="1"/>
  <c r="BJ31" i="102"/>
  <c r="BL31" i="102" s="1"/>
  <c r="DE90" i="102" l="1"/>
  <c r="BJ89" i="102"/>
  <c r="CZ90" i="102"/>
  <c r="CZ55" i="102"/>
  <c r="BM75" i="102"/>
  <c r="BN75" i="102" s="1"/>
  <c r="DE75" i="102" s="1"/>
  <c r="I27" i="41" s="1"/>
  <c r="CZ28" i="102"/>
  <c r="BM36" i="102"/>
  <c r="BN36" i="102" s="1"/>
  <c r="DE36" i="102" s="1"/>
  <c r="DJ36" i="102" s="1"/>
  <c r="BM52" i="102"/>
  <c r="BN52" i="102" s="1"/>
  <c r="DE52" i="102" s="1"/>
  <c r="DJ52" i="102" s="1"/>
  <c r="CZ52" i="102"/>
  <c r="CZ61" i="102"/>
  <c r="BM61" i="102"/>
  <c r="BN61" i="102" s="1"/>
  <c r="DE61" i="102" s="1"/>
  <c r="DJ61" i="102" s="1"/>
  <c r="BM42" i="102"/>
  <c r="BN42" i="102" s="1"/>
  <c r="DE42" i="102" s="1"/>
  <c r="CZ42" i="102"/>
  <c r="AP66" i="102"/>
  <c r="BJ66" i="102" s="1"/>
  <c r="BJ63" i="102"/>
  <c r="BL63" i="102" s="1"/>
  <c r="DJ86" i="102"/>
  <c r="BJ86" i="102"/>
  <c r="DJ85" i="102"/>
  <c r="CZ85" i="102"/>
  <c r="DE85" i="102" s="1"/>
  <c r="BJ85" i="102"/>
  <c r="CZ56" i="102"/>
  <c r="BM56" i="102"/>
  <c r="BN56" i="102" s="1"/>
  <c r="DE56" i="102" s="1"/>
  <c r="DJ56" i="102" s="1"/>
  <c r="BM30" i="102"/>
  <c r="BN30" i="102" s="1"/>
  <c r="DE30" i="102" s="1"/>
  <c r="DJ30" i="102" s="1"/>
  <c r="CZ30" i="102"/>
  <c r="DJ87" i="102"/>
  <c r="BJ87" i="102"/>
  <c r="BL40" i="102"/>
  <c r="BK43" i="102"/>
  <c r="BK49" i="102" s="1"/>
  <c r="BK59" i="102" s="1"/>
  <c r="CZ41" i="102"/>
  <c r="BM41" i="102"/>
  <c r="BN41" i="102" s="1"/>
  <c r="DE41" i="102" s="1"/>
  <c r="DJ41" i="102" s="1"/>
  <c r="BM31" i="102"/>
  <c r="BN31" i="102" s="1"/>
  <c r="DE31" i="102" s="1"/>
  <c r="DJ31" i="102" s="1"/>
  <c r="CZ31" i="102"/>
  <c r="BM77" i="102"/>
  <c r="BN77" i="102" s="1"/>
  <c r="DE77" i="102" s="1"/>
  <c r="DJ77" i="102" s="1"/>
  <c r="CZ77" i="102"/>
  <c r="AP21" i="102"/>
  <c r="BJ19" i="102"/>
  <c r="BL19" i="102" s="1"/>
  <c r="AP17" i="102"/>
  <c r="BJ17" i="102" s="1"/>
  <c r="BJ13" i="102"/>
  <c r="BL13" i="102" s="1"/>
  <c r="BM54" i="102"/>
  <c r="BN54" i="102" s="1"/>
  <c r="DE54" i="102" s="1"/>
  <c r="DJ54" i="102" s="1"/>
  <c r="CZ54" i="102"/>
  <c r="BM34" i="102"/>
  <c r="BN34" i="102" s="1"/>
  <c r="DE34" i="102" s="1"/>
  <c r="CZ34" i="102"/>
  <c r="CZ14" i="102"/>
  <c r="BM14" i="102"/>
  <c r="BN14" i="102" s="1"/>
  <c r="DE14" i="102" s="1"/>
  <c r="CZ84" i="102"/>
  <c r="DE84" i="102" s="1"/>
  <c r="BJ84" i="102"/>
  <c r="DJ84" i="102"/>
  <c r="CZ53" i="102"/>
  <c r="BM53" i="102"/>
  <c r="BN53" i="102" s="1"/>
  <c r="DE53" i="102" s="1"/>
  <c r="DJ53" i="102" s="1"/>
  <c r="BM27" i="102"/>
  <c r="BN27" i="102" s="1"/>
  <c r="DE27" i="102" s="1"/>
  <c r="DJ27" i="102" s="1"/>
  <c r="CZ27" i="102"/>
  <c r="AP90" i="102"/>
  <c r="BJ90" i="102" s="1"/>
  <c r="BJ88" i="102"/>
  <c r="DJ88" i="102"/>
  <c r="CZ23" i="102"/>
  <c r="BM23" i="102"/>
  <c r="BN23" i="102" s="1"/>
  <c r="DE23" i="102" s="1"/>
  <c r="DJ23" i="102" s="1"/>
  <c r="BK66" i="102"/>
  <c r="BL65" i="102"/>
  <c r="BM64" i="102"/>
  <c r="BN64" i="102" s="1"/>
  <c r="DE64" i="102" s="1"/>
  <c r="DJ64" i="102" s="1"/>
  <c r="CZ64" i="102"/>
  <c r="CZ51" i="102"/>
  <c r="BM51" i="102"/>
  <c r="BL57" i="102"/>
  <c r="BJ83" i="102"/>
  <c r="DJ83" i="102"/>
  <c r="CZ83" i="102"/>
  <c r="DE83" i="102" s="1"/>
  <c r="CZ15" i="102"/>
  <c r="BM15" i="102"/>
  <c r="BN15" i="102" s="1"/>
  <c r="DE15" i="102" s="1"/>
  <c r="BM20" i="102"/>
  <c r="BN20" i="102" s="1"/>
  <c r="DE20" i="102" s="1"/>
  <c r="CZ20" i="102"/>
  <c r="CZ16" i="102"/>
  <c r="BM16" i="102"/>
  <c r="BN16" i="102" s="1"/>
  <c r="DE16" i="102" s="1"/>
  <c r="CZ37" i="102"/>
  <c r="BM37" i="102"/>
  <c r="BN37" i="102" s="1"/>
  <c r="DE37" i="102" s="1"/>
  <c r="DJ37" i="102" s="1"/>
  <c r="DJ75" i="102" l="1"/>
  <c r="CZ57" i="102"/>
  <c r="DJ20" i="102"/>
  <c r="I13" i="41"/>
  <c r="I9" i="41"/>
  <c r="DJ15" i="102"/>
  <c r="BM57" i="102"/>
  <c r="BN51" i="102"/>
  <c r="DJ34" i="102"/>
  <c r="I16" i="41"/>
  <c r="CZ19" i="102"/>
  <c r="CZ21" i="102" s="1"/>
  <c r="CZ25" i="102" s="1"/>
  <c r="CZ32" i="102" s="1"/>
  <c r="CZ38" i="102" s="1"/>
  <c r="BL21" i="102"/>
  <c r="BM19" i="102"/>
  <c r="BM40" i="102"/>
  <c r="BN40" i="102" s="1"/>
  <c r="DE40" i="102" s="1"/>
  <c r="CZ40" i="102"/>
  <c r="CZ65" i="102"/>
  <c r="BM65" i="102"/>
  <c r="BN65" i="102" s="1"/>
  <c r="DE65" i="102" s="1"/>
  <c r="DJ65" i="102" s="1"/>
  <c r="I19" i="41"/>
  <c r="DJ42" i="102"/>
  <c r="BK68" i="102"/>
  <c r="BK70" i="102" s="1"/>
  <c r="BM13" i="102"/>
  <c r="CZ13" i="102"/>
  <c r="CZ17" i="102" s="1"/>
  <c r="BL17" i="102"/>
  <c r="BL66" i="102"/>
  <c r="BM63" i="102"/>
  <c r="CZ63" i="102"/>
  <c r="I11" i="41"/>
  <c r="DJ16" i="102"/>
  <c r="DJ90" i="102"/>
  <c r="DJ14" i="102"/>
  <c r="I7" i="41"/>
  <c r="AP18" i="102"/>
  <c r="BJ18" i="102" s="1"/>
  <c r="AP25" i="102"/>
  <c r="BJ21" i="102"/>
  <c r="CZ66" i="102" l="1"/>
  <c r="AP32" i="102"/>
  <c r="BJ25" i="102"/>
  <c r="BN13" i="102"/>
  <c r="BM17" i="102"/>
  <c r="I18" i="41"/>
  <c r="I21" i="41"/>
  <c r="H21" i="41" s="1"/>
  <c r="DJ40" i="102"/>
  <c r="BM21" i="102"/>
  <c r="BN19" i="102"/>
  <c r="BM66" i="102"/>
  <c r="BN63" i="102"/>
  <c r="BL18" i="102"/>
  <c r="CZ18" i="102" s="1"/>
  <c r="BL25" i="102"/>
  <c r="BL32" i="102" s="1"/>
  <c r="BL38" i="102" s="1"/>
  <c r="BL43" i="102" s="1"/>
  <c r="BL59" i="102" s="1"/>
  <c r="BL68" i="102" s="1"/>
  <c r="BL70" i="102" s="1"/>
  <c r="DE51" i="102"/>
  <c r="DJ51" i="102" s="1"/>
  <c r="BN57" i="102"/>
  <c r="DE57" i="102" s="1"/>
  <c r="DJ57" i="102" s="1"/>
  <c r="CZ43" i="102"/>
  <c r="CZ59" i="102" s="1"/>
  <c r="CZ68" i="102" l="1"/>
  <c r="CZ70" i="102" s="1"/>
  <c r="DE19" i="102"/>
  <c r="DJ19" i="102" s="1"/>
  <c r="BN21" i="102"/>
  <c r="DE13" i="102"/>
  <c r="BN17" i="102"/>
  <c r="DE17" i="102" s="1"/>
  <c r="AP38" i="102"/>
  <c r="BJ32" i="102"/>
  <c r="BM18" i="102"/>
  <c r="BM25" i="102"/>
  <c r="BM32" i="102" s="1"/>
  <c r="BM38" i="102" s="1"/>
  <c r="BM43" i="102" s="1"/>
  <c r="BM59" i="102" s="1"/>
  <c r="BM68" i="102" s="1"/>
  <c r="BM70" i="102" s="1"/>
  <c r="BM72" i="102" s="1"/>
  <c r="BN66" i="102"/>
  <c r="DE66" i="102" s="1"/>
  <c r="DJ66" i="102" s="1"/>
  <c r="DE63" i="102"/>
  <c r="DJ63" i="102" s="1"/>
  <c r="DE21" i="102" l="1"/>
  <c r="DJ21" i="102" s="1"/>
  <c r="BN18" i="102"/>
  <c r="DE18" i="102" s="1"/>
  <c r="BN25" i="102"/>
  <c r="AP43" i="102"/>
  <c r="BJ38" i="102"/>
  <c r="DJ13" i="102"/>
  <c r="I6" i="41"/>
  <c r="I8" i="41" s="1"/>
  <c r="I10" i="41" s="1"/>
  <c r="I12" i="41"/>
  <c r="DJ17" i="102"/>
  <c r="DE25" i="102" l="1"/>
  <c r="DJ25" i="102" s="1"/>
  <c r="BN32" i="102"/>
  <c r="AP59" i="102"/>
  <c r="BJ43" i="102"/>
  <c r="DJ18" i="102"/>
  <c r="DE32" i="102" l="1"/>
  <c r="BN38" i="102"/>
  <c r="BJ59" i="102"/>
  <c r="AP68" i="102"/>
  <c r="AP73" i="102" l="1"/>
  <c r="BK71" i="102"/>
  <c r="BK72" i="102" s="1"/>
  <c r="DJ32" i="102"/>
  <c r="I15" i="41"/>
  <c r="I24" i="41" s="1"/>
  <c r="BJ68" i="102"/>
  <c r="AP70" i="102"/>
  <c r="BN43" i="102"/>
  <c r="DE38" i="102"/>
  <c r="BN59" i="102" l="1"/>
  <c r="DE43" i="102"/>
  <c r="DJ43" i="102" s="1"/>
  <c r="DJ38" i="102"/>
  <c r="I17" i="41"/>
  <c r="BJ70" i="102"/>
  <c r="I20" i="41" l="1"/>
  <c r="I26" i="41" s="1"/>
  <c r="I25" i="41"/>
  <c r="DE59" i="102"/>
  <c r="DJ59" i="102" s="1"/>
  <c r="BN68" i="102"/>
  <c r="BN70" i="102" l="1"/>
  <c r="DE70" i="102" s="1"/>
  <c r="DJ70" i="102" s="1"/>
  <c r="DE68" i="102"/>
  <c r="DJ68" i="102" s="1"/>
</calcChain>
</file>

<file path=xl/comments1.xml><?xml version="1.0" encoding="utf-8"?>
<comments xmlns="http://schemas.openxmlformats.org/spreadsheetml/2006/main">
  <authors>
    <author>t552671</author>
    <author>t707026</author>
  </authors>
  <commentList>
    <comment ref="AP2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knytter seg til personnel</t>
        </r>
      </text>
    </comment>
    <comment ref="BW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X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Y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Z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adjustments as shown on line 72</t>
        </r>
      </text>
    </comment>
    <comment ref="BW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you should include line 72 excess value amortizations</t>
        </r>
      </text>
    </comment>
    <comment ref="BX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t552671:
in order to get the correct EBIT used in the Q4 report one should include line 72 excess value amortizations</t>
        </r>
      </text>
    </comment>
    <comment ref="BY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BZ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C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D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E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F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J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K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L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R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X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D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N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O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P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U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A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G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Q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
</t>
        </r>
      </text>
    </comment>
    <comment ref="BR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</commentList>
</comments>
</file>

<file path=xl/sharedStrings.xml><?xml version="1.0" encoding="utf-8"?>
<sst xmlns="http://schemas.openxmlformats.org/spreadsheetml/2006/main" count="3713" uniqueCount="972">
  <si>
    <t>BAMOBSWEDEN Mobil Sweden BA (un)</t>
  </si>
  <si>
    <t>UKOSWE Sweden legal group (un)</t>
  </si>
  <si>
    <t>C30 REVENUES (ac)</t>
  </si>
  <si>
    <t>#Missing</t>
  </si>
  <si>
    <t>BAMOBSWEDEN Mobil Sweden BA</t>
  </si>
  <si>
    <t>UKOFSK Fixed Sweden</t>
  </si>
  <si>
    <t>UKOSWE_NOK Sweden legal group</t>
  </si>
  <si>
    <t>WUKOSWE Elimination Sweden legal group</t>
  </si>
  <si>
    <t>UKOSWE Sweden legal group</t>
  </si>
  <si>
    <t>REVENUES</t>
  </si>
  <si>
    <t>Cost of Materials and Traffic Charges</t>
  </si>
  <si>
    <t>diff inntekter</t>
  </si>
  <si>
    <t>Investments in businesses</t>
  </si>
  <si>
    <t>Of which:</t>
  </si>
  <si>
    <t>Data services</t>
  </si>
  <si>
    <t>Other revenues</t>
  </si>
  <si>
    <t>Total retail revenues</t>
  </si>
  <si>
    <t>Wholesale revenues</t>
  </si>
  <si>
    <t>Mobile revenues company's subscriptions</t>
  </si>
  <si>
    <t>COL1, R_PL, e&amp;i</t>
  </si>
  <si>
    <t xml:space="preserve">Periode: </t>
  </si>
  <si>
    <t xml:space="preserve">Valuta: </t>
  </si>
  <si>
    <t>10.07.2009</t>
  </si>
  <si>
    <t xml:space="preserve">Trans.type: </t>
  </si>
  <si>
    <t>Q4 2007</t>
  </si>
  <si>
    <t xml:space="preserve">GT Kyivstar </t>
  </si>
  <si>
    <t>YTD 2007</t>
  </si>
  <si>
    <t>Y07</t>
  </si>
  <si>
    <t>Total revenues mobile operation</t>
  </si>
  <si>
    <t>Revenues fixed operation</t>
  </si>
  <si>
    <t>YTD 2008</t>
  </si>
  <si>
    <t>Y08</t>
  </si>
  <si>
    <t>YTD Q1 08</t>
  </si>
  <si>
    <t>YTD Q1</t>
  </si>
  <si>
    <t>YTD Q2 08</t>
  </si>
  <si>
    <t>YTD Q2</t>
  </si>
  <si>
    <t>YTD Q3 08</t>
  </si>
  <si>
    <t>YTD Q3</t>
  </si>
  <si>
    <t>YTD Q4 08</t>
  </si>
  <si>
    <t>YTD Q4</t>
  </si>
  <si>
    <t>2007 Quarterly figures  - Local currency</t>
  </si>
  <si>
    <t>Q Local 07</t>
  </si>
  <si>
    <t>2007 Quarterly figures  - NOK</t>
  </si>
  <si>
    <t>Q NOK 07</t>
  </si>
  <si>
    <t>2008 Quarterly figures  - Local currency</t>
  </si>
  <si>
    <t>Q Local 08</t>
  </si>
  <si>
    <t>2008 Quarterly figures  - NOK</t>
  </si>
  <si>
    <t>Q NOK 08</t>
  </si>
  <si>
    <t>25 Kyivstar</t>
  </si>
  <si>
    <t>Ownership% at period end</t>
  </si>
  <si>
    <t>Adjsutments due to roundings</t>
  </si>
  <si>
    <t>Average exchange rate</t>
  </si>
  <si>
    <t>Exchange rates - EoP</t>
  </si>
  <si>
    <t>EoP exchange rate</t>
  </si>
  <si>
    <t>100 %</t>
  </si>
  <si>
    <t>100%</t>
  </si>
  <si>
    <t>Company figures</t>
  </si>
  <si>
    <t>Adjust-</t>
  </si>
  <si>
    <t>YTD</t>
  </si>
  <si>
    <t>ments</t>
  </si>
  <si>
    <t>Period</t>
  </si>
  <si>
    <t>Impairments</t>
  </si>
  <si>
    <t>Local curr</t>
  </si>
  <si>
    <t>NOK '000</t>
  </si>
  <si>
    <t>NOK mill</t>
  </si>
  <si>
    <t>Local curr, mill</t>
  </si>
  <si>
    <t>Revenue split</t>
  </si>
  <si>
    <t>deviation</t>
  </si>
  <si>
    <t>ER - Profitt and Loss Ass. Company</t>
  </si>
  <si>
    <t>Deviation to ER report</t>
  </si>
  <si>
    <t>adjustments quarterly figures (excess value)</t>
  </si>
  <si>
    <t>Excess value depreciation from Torbjørn</t>
  </si>
  <si>
    <t>04.02.2008</t>
  </si>
  <si>
    <t>Profit &amp; Loss Associated Companies</t>
  </si>
  <si>
    <t>UAH 000´s</t>
  </si>
  <si>
    <t>22:04:16</t>
  </si>
  <si>
    <t>Number of days with new ownership-percentage</t>
  </si>
  <si>
    <t>Voting Interest at Period End</t>
  </si>
  <si>
    <t xml:space="preserve">                Telenor share</t>
  </si>
  <si>
    <t>Amount</t>
  </si>
  <si>
    <t>Adj. due to</t>
  </si>
  <si>
    <t>Corr. due to</t>
  </si>
  <si>
    <t>estimat dev.vs.</t>
  </si>
  <si>
    <t>diff. in acc.</t>
  </si>
  <si>
    <t>Year-to-date</t>
  </si>
  <si>
    <t>Company</t>
  </si>
  <si>
    <t>Telenor share</t>
  </si>
  <si>
    <t>principles</t>
  </si>
  <si>
    <t xml:space="preserve">    Incl.</t>
  </si>
  <si>
    <t>GAAP</t>
  </si>
  <si>
    <t>adjustments</t>
  </si>
  <si>
    <t>External turnover - Main Operations</t>
  </si>
  <si>
    <t>Internal turnover - Main Operations</t>
  </si>
  <si>
    <t>Other Income-External</t>
  </si>
  <si>
    <t>Other Income against Telenor Companies</t>
  </si>
  <si>
    <t>Total Operating Income</t>
  </si>
  <si>
    <t>Cost of Materials and Traffic Charges - external</t>
  </si>
  <si>
    <t>Cost of Materials and Traffic Charges against Telenor Companies</t>
  </si>
  <si>
    <t>Contribution</t>
  </si>
  <si>
    <t>Personnel- and other Operating Expenses - external</t>
  </si>
  <si>
    <t>2008 Accumulated figures  - NOK</t>
  </si>
  <si>
    <t>Personnel- and other Operating Expenses - against Telenor Companies</t>
  </si>
  <si>
    <t>Depreciations of Tangible Assets</t>
  </si>
  <si>
    <t>Amortizations of Goodwill</t>
  </si>
  <si>
    <t>Amortizations of other Intangible Assets</t>
  </si>
  <si>
    <t>Total Depreciations</t>
  </si>
  <si>
    <t>Write Downs of Tangible Assets</t>
  </si>
  <si>
    <t>Write Downs of Goodwill</t>
  </si>
  <si>
    <t>Write Downs of other Intangible Assets</t>
  </si>
  <si>
    <t>Total Write Downs</t>
  </si>
  <si>
    <t>Total Amortizations, Depreciations and Write Downs</t>
  </si>
  <si>
    <t>Share of P&amp;L associated companies</t>
  </si>
  <si>
    <t>Financial Items - External</t>
  </si>
  <si>
    <t>Financial Items - Internal</t>
  </si>
  <si>
    <t>Profit before Taxes</t>
  </si>
  <si>
    <t>Minority Interest</t>
  </si>
  <si>
    <t>Deferred Tax Assets</t>
  </si>
  <si>
    <t>Profit after Taxes and Minority Interest</t>
  </si>
  <si>
    <t>Profit after tax, minority interest and disc.oper.</t>
  </si>
  <si>
    <t>Cash and Cash Equivalents</t>
  </si>
  <si>
    <t>Interest Bearing Liabilities</t>
  </si>
  <si>
    <t>CAPEX</t>
  </si>
  <si>
    <t>Adj. of acc. P&amp;L-share related to sale of associates</t>
  </si>
  <si>
    <t>Adj. of acc. Amortisation and Writedowns of Excess Value related to sale of associates</t>
  </si>
  <si>
    <t>Adj. of acc. Deferred Tax Assets related to sale of associates</t>
  </si>
  <si>
    <t>comments to adjustments</t>
  </si>
  <si>
    <t>29.02.2008</t>
  </si>
  <si>
    <t>14:31:27</t>
  </si>
  <si>
    <t>Associated Companies (Telenor) (ATELENOR)</t>
  </si>
  <si>
    <t>USD/NOK</t>
  </si>
  <si>
    <t>Denmark</t>
  </si>
  <si>
    <t>DKK/NOK</t>
  </si>
  <si>
    <t>Bangladesh</t>
  </si>
  <si>
    <t>BDT/NOK</t>
  </si>
  <si>
    <t>Hungary</t>
  </si>
  <si>
    <t>HUF/NOK</t>
  </si>
  <si>
    <t>Malaysia</t>
  </si>
  <si>
    <t>MYR/NOK</t>
  </si>
  <si>
    <t>Thailand</t>
  </si>
  <si>
    <t>THB/NOK</t>
  </si>
  <si>
    <t>Sweden</t>
  </si>
  <si>
    <t>SEK/NOK</t>
  </si>
  <si>
    <t>EUR/NOK</t>
  </si>
  <si>
    <t>Pakistan</t>
  </si>
  <si>
    <t>PKR/NOK</t>
  </si>
  <si>
    <r>
      <t xml:space="preserve">Impairment losses </t>
    </r>
    <r>
      <rPr>
        <vertAlign val="superscript"/>
        <sz val="12"/>
        <rFont val="Arial"/>
        <family val="2"/>
      </rPr>
      <t>1)</t>
    </r>
  </si>
  <si>
    <t>06.02.2009</t>
  </si>
  <si>
    <t>31 Dec</t>
  </si>
  <si>
    <t>30 Sep</t>
  </si>
  <si>
    <t>30 Jun</t>
  </si>
  <si>
    <t>31 Mar</t>
  </si>
  <si>
    <t>EBIT</t>
  </si>
  <si>
    <t>Telenor Group</t>
  </si>
  <si>
    <t>14.07.2008</t>
  </si>
  <si>
    <t>Income taxes paid</t>
  </si>
  <si>
    <t>Purchases of property, plant and equipment (PPE) and intangible assets</t>
  </si>
  <si>
    <t>Purchases of subsidiaries and associated companies, net of cash acquired</t>
  </si>
  <si>
    <t>Current interest-bearing liabilities</t>
  </si>
  <si>
    <t>Non-current interest-bearing liabilities</t>
  </si>
  <si>
    <t>Non-current non-interest-bearing liabilities</t>
  </si>
  <si>
    <t>Depreciation, amortisation and impairment losses</t>
  </si>
  <si>
    <t>Impairment losses of goodwill</t>
  </si>
  <si>
    <t>Total impairment losses</t>
  </si>
  <si>
    <t>Total depreciation, amortisation and impairment losses</t>
  </si>
  <si>
    <t>Impairment losses</t>
  </si>
  <si>
    <r>
      <t>2)</t>
    </r>
    <r>
      <rPr>
        <sz val="12"/>
        <rFont val="Arial"/>
        <family val="2"/>
      </rPr>
      <t xml:space="preserve"> Of which impairment losses of Telenor's net excess values</t>
    </r>
  </si>
  <si>
    <r>
      <t xml:space="preserve">Impairment losses </t>
    </r>
    <r>
      <rPr>
        <vertAlign val="superscript"/>
        <sz val="12"/>
        <rFont val="Arial"/>
        <family val="2"/>
      </rPr>
      <t>2)</t>
    </r>
  </si>
  <si>
    <t>Gains (losses) on disposal of fixed assets and operations</t>
  </si>
  <si>
    <t>Other income and (expenses)</t>
  </si>
  <si>
    <t>India</t>
  </si>
  <si>
    <t>NOK</t>
  </si>
  <si>
    <r>
      <t xml:space="preserve">Amortisation </t>
    </r>
    <r>
      <rPr>
        <vertAlign val="superscript"/>
        <sz val="12"/>
        <rFont val="Arial"/>
        <family val="2"/>
      </rPr>
      <t xml:space="preserve">2) </t>
    </r>
  </si>
  <si>
    <t>Norway</t>
  </si>
  <si>
    <t>Other/Eliminations</t>
  </si>
  <si>
    <t>Other/eliminations</t>
  </si>
  <si>
    <t>OTHER UNITS</t>
  </si>
  <si>
    <t>Total equity and liabilities</t>
  </si>
  <si>
    <t>Net interest bearing liabilities</t>
  </si>
  <si>
    <t>Depreciation</t>
  </si>
  <si>
    <t>Gain/Loss</t>
  </si>
  <si>
    <t>Ownership</t>
  </si>
  <si>
    <t>on sale of</t>
  </si>
  <si>
    <t>(%)</t>
  </si>
  <si>
    <t>Ass.Comp.</t>
  </si>
  <si>
    <t>Code</t>
  </si>
  <si>
    <t>R_ASS_PL_T</t>
  </si>
  <si>
    <t>Assosiated Companies - Profit and Loss</t>
  </si>
  <si>
    <t>TS2007</t>
  </si>
  <si>
    <t>Depreciations</t>
  </si>
  <si>
    <t>Write Downs</t>
  </si>
  <si>
    <t>Tot. Depreciations,</t>
  </si>
  <si>
    <t>Net</t>
  </si>
  <si>
    <t>Profit/Loss</t>
  </si>
  <si>
    <t>Minority</t>
  </si>
  <si>
    <t>Deferred</t>
  </si>
  <si>
    <t>Telenor.NBASWEDEN</t>
  </si>
  <si>
    <t>Net income</t>
  </si>
  <si>
    <t>Write</t>
  </si>
  <si>
    <t>Share</t>
  </si>
  <si>
    <t>Telenor Figures</t>
  </si>
  <si>
    <t>Operating</t>
  </si>
  <si>
    <t>of Tangible</t>
  </si>
  <si>
    <t>of</t>
  </si>
  <si>
    <t>of other Intangible</t>
  </si>
  <si>
    <t>Amortizations and</t>
  </si>
  <si>
    <t>Finacial</t>
  </si>
  <si>
    <t>before</t>
  </si>
  <si>
    <t>Interests</t>
  </si>
  <si>
    <t>Tax</t>
  </si>
  <si>
    <t>after</t>
  </si>
  <si>
    <t>discontinued</t>
  </si>
  <si>
    <t>after tax,min.int.</t>
  </si>
  <si>
    <t>Downs</t>
  </si>
  <si>
    <t>Income</t>
  </si>
  <si>
    <t>Costs</t>
  </si>
  <si>
    <t>Items</t>
  </si>
  <si>
    <t>Asset</t>
  </si>
  <si>
    <t>Operations</t>
  </si>
  <si>
    <t>disc.operat.</t>
  </si>
  <si>
    <t>Excess Value</t>
  </si>
  <si>
    <t>Kyivstar J.S.C.</t>
  </si>
  <si>
    <t>15:19:25</t>
  </si>
  <si>
    <t>Trademarks and brands</t>
  </si>
  <si>
    <t>Group</t>
  </si>
  <si>
    <t>14.04.2008</t>
  </si>
  <si>
    <t>TS2008</t>
  </si>
  <si>
    <t>PROFIT/LOSS</t>
  </si>
  <si>
    <t>Sweden legal group (UKOSWE)</t>
  </si>
  <si>
    <t>Net interest-bearing liabilities</t>
  </si>
  <si>
    <t>Other (income) and expenses</t>
  </si>
  <si>
    <t xml:space="preserve">Telephony </t>
  </si>
  <si>
    <t>Licences and rights</t>
  </si>
  <si>
    <t>????</t>
  </si>
  <si>
    <t>BASWEDEN_NOK.UKOSWE_NOK</t>
  </si>
  <si>
    <t>Total other (income) and expenses</t>
  </si>
  <si>
    <t>Total mobile revenues</t>
  </si>
  <si>
    <t>Subscription and traffic</t>
  </si>
  <si>
    <t>EBITDA/Total revenues (%)</t>
  </si>
  <si>
    <t>Operating profit/Total revenues (%)</t>
  </si>
  <si>
    <t>Capex</t>
  </si>
  <si>
    <t>27.04.2009</t>
  </si>
  <si>
    <t>09:27:49</t>
  </si>
  <si>
    <t>Avg. exchange rates YTD</t>
  </si>
  <si>
    <t>From total operations:</t>
  </si>
  <si>
    <t>14.10.2008</t>
  </si>
  <si>
    <t>10:32:49</t>
  </si>
  <si>
    <t>EBITDA before other (income) and expenses</t>
  </si>
  <si>
    <t>EBITDA before other items and expenses</t>
  </si>
  <si>
    <t>Reconciliation</t>
  </si>
  <si>
    <t>Kyivstar J.S.C. (25)</t>
  </si>
  <si>
    <t>Statistics</t>
  </si>
  <si>
    <t>Year to Date</t>
  </si>
  <si>
    <t>Property, plant and equipment</t>
  </si>
  <si>
    <t>Other non-current assets</t>
  </si>
  <si>
    <t>Assets classified as held for sale</t>
  </si>
  <si>
    <t>Equity attributable to equity holders of Telenor ASA</t>
  </si>
  <si>
    <t>Equity ratio including non-controlling interests (%)</t>
  </si>
  <si>
    <r>
      <t xml:space="preserve">Depreciation </t>
    </r>
    <r>
      <rPr>
        <vertAlign val="superscript"/>
        <sz val="12"/>
        <rFont val="Arial"/>
        <family val="2"/>
      </rPr>
      <t>1)</t>
    </r>
  </si>
  <si>
    <r>
      <t>2)</t>
    </r>
    <r>
      <rPr>
        <sz val="12"/>
        <rFont val="Arial"/>
        <family val="2"/>
      </rPr>
      <t xml:space="preserve"> Other intangible assets and prepaid lease payments.</t>
    </r>
  </si>
  <si>
    <t>P3M100</t>
  </si>
  <si>
    <t>P3M200</t>
  </si>
  <si>
    <t>P3M02S</t>
  </si>
  <si>
    <t>P3M300</t>
  </si>
  <si>
    <t>P3M01S</t>
  </si>
  <si>
    <t>P3M400</t>
  </si>
  <si>
    <t>P3M</t>
  </si>
  <si>
    <t>P0FRT</t>
  </si>
  <si>
    <t>P0FRB</t>
  </si>
  <si>
    <t>P0FRD1</t>
  </si>
  <si>
    <t>P0FRO</t>
  </si>
  <si>
    <t>P0FR</t>
  </si>
  <si>
    <t>P0FW</t>
  </si>
  <si>
    <t>P0O100</t>
  </si>
  <si>
    <t>BASWEDEN.UKOSWE</t>
  </si>
  <si>
    <t>BASWEDEN.SWEMOB</t>
  </si>
  <si>
    <t>BASWEDEN.SWEFIX</t>
  </si>
  <si>
    <t>BASWEDEN.CORRSWE</t>
  </si>
  <si>
    <t>BASWEDEN.WBASWEDEN</t>
  </si>
  <si>
    <t>UKOSWE.BAMOBSWEDEN</t>
  </si>
  <si>
    <t>UKOSWE.UKOFSK</t>
  </si>
  <si>
    <t>UKOSWE.WUKOSWE</t>
  </si>
  <si>
    <t>BADENMARK.UKOFON</t>
  </si>
  <si>
    <t>BADENMARK.DANMER</t>
  </si>
  <si>
    <t>BADENMARK.WBADENMARK</t>
  </si>
  <si>
    <t>BROADCAST.BABRO</t>
  </si>
  <si>
    <t>BROADCAST.UKOMEDIA</t>
  </si>
  <si>
    <t>BROADCAST.WBROADCAST</t>
  </si>
  <si>
    <t>BABRO.UKODIS</t>
  </si>
  <si>
    <t>BABRO.UKOTRK</t>
  </si>
  <si>
    <t>BABRO.UKOBCO</t>
  </si>
  <si>
    <t>BABRO.WBABRO</t>
  </si>
  <si>
    <t>BAOTHER.FW</t>
  </si>
  <si>
    <t>BAOTHER.FORKOR</t>
  </si>
  <si>
    <t>BAOTHER.FORDRI</t>
  </si>
  <si>
    <t>BAOTHER.WBAOTHER</t>
  </si>
  <si>
    <t>FORKOR.UKOMSO</t>
  </si>
  <si>
    <t>FORKOR.IK</t>
  </si>
  <si>
    <t>FORKOR.TV</t>
  </si>
  <si>
    <t>FORKOR.MU</t>
  </si>
  <si>
    <t>FORKOR.UKOHOL</t>
  </si>
  <si>
    <t>FORKOR.WFORKOR</t>
  </si>
  <si>
    <t>FORKOR.UKOKEY</t>
  </si>
  <si>
    <t>FORKOR.UKOASA</t>
  </si>
  <si>
    <t>FORKOR.UKOFORS</t>
  </si>
  <si>
    <t>FORDRI.SI</t>
  </si>
  <si>
    <t>FORDRI.AFORDRI</t>
  </si>
  <si>
    <t>FORDRI.WFORDRI</t>
  </si>
  <si>
    <t>FORDRI.UKONEW</t>
  </si>
  <si>
    <t>FORDRI.UKOTMMH</t>
  </si>
  <si>
    <t>FORDRI.H4</t>
  </si>
  <si>
    <t>FORDRI.Y0</t>
  </si>
  <si>
    <t>FORDRI.UKOCXN</t>
  </si>
  <si>
    <t>FORDRI.Z2</t>
  </si>
  <si>
    <t>FORDRI.UKOTXN</t>
  </si>
  <si>
    <t>P1A000</t>
  </si>
  <si>
    <t>Net cash flow from operating activities</t>
  </si>
  <si>
    <t>Net cash flow from financing activities</t>
  </si>
  <si>
    <t>From the fourth quarter of 2007 Kyivstar is included as an associated company.</t>
  </si>
  <si>
    <t xml:space="preserve">No. of DTH TV subscribers (in thousands) </t>
  </si>
  <si>
    <t>YTD 2009</t>
  </si>
  <si>
    <t>TS2009</t>
  </si>
  <si>
    <t>YTD Q1 09</t>
  </si>
  <si>
    <t>YTD Q2 09</t>
  </si>
  <si>
    <t>YTD Q3 09</t>
  </si>
  <si>
    <t>YTD Q4 09</t>
  </si>
  <si>
    <t>Q1 09</t>
  </si>
  <si>
    <t>Q2 09</t>
  </si>
  <si>
    <t>Q3 09</t>
  </si>
  <si>
    <t>Q4 09</t>
  </si>
  <si>
    <t>08</t>
  </si>
  <si>
    <t>09</t>
  </si>
  <si>
    <t>2009 Quarterly figures  - Local currency</t>
  </si>
  <si>
    <t>2009 Quarterly figures  - NOK</t>
  </si>
  <si>
    <t>2009 Accumulated figures  - NOK</t>
  </si>
  <si>
    <t>Y09</t>
  </si>
  <si>
    <r>
      <t>1)</t>
    </r>
    <r>
      <rPr>
        <b/>
        <sz val="12"/>
        <rFont val="Arial"/>
        <family val="2"/>
      </rPr>
      <t xml:space="preserve"> Depreciation of property, plant and equipment</t>
    </r>
  </si>
  <si>
    <t>Total depreciation of property, plant and equipment</t>
  </si>
  <si>
    <t>Earnings per share in NOK</t>
  </si>
  <si>
    <t>From continuing operations:</t>
  </si>
  <si>
    <t>Other operations</t>
  </si>
  <si>
    <t>Non-mobile revenues </t>
  </si>
  <si>
    <t>Other units</t>
  </si>
  <si>
    <t>DTAC - Thailand</t>
  </si>
  <si>
    <t>Mobile</t>
  </si>
  <si>
    <t xml:space="preserve">Interconnect revenues </t>
  </si>
  <si>
    <t>Equity holders of Telenor ASA</t>
  </si>
  <si>
    <t>Depreciation and amortisation</t>
  </si>
  <si>
    <t>Non-controlling interests</t>
  </si>
  <si>
    <t>Entity</t>
  </si>
  <si>
    <t>Quarter</t>
  </si>
  <si>
    <t>Value (Currency)</t>
  </si>
  <si>
    <t>View</t>
  </si>
  <si>
    <t>Account</t>
  </si>
  <si>
    <t>Product codes</t>
  </si>
  <si>
    <t>Capex accounts</t>
  </si>
  <si>
    <t>Telenor.FM</t>
  </si>
  <si>
    <t>[ICP Top]</t>
  </si>
  <si>
    <t>NOK Total</t>
  </si>
  <si>
    <t>&lt;Scenario View&gt;</t>
  </si>
  <si>
    <t>2005</t>
  </si>
  <si>
    <t>C3_C8</t>
  </si>
  <si>
    <t>P1M111</t>
  </si>
  <si>
    <t>Telenor.UKONOR</t>
  </si>
  <si>
    <t>Proforma</t>
  </si>
  <si>
    <t>[ICP None]</t>
  </si>
  <si>
    <t>Quarter2</t>
  </si>
  <si>
    <t>NOK Adjs</t>
  </si>
  <si>
    <t>Periodic</t>
  </si>
  <si>
    <t>2006</t>
  </si>
  <si>
    <t>P1M112</t>
  </si>
  <si>
    <t>[ICP Entities]</t>
  </si>
  <si>
    <t>Quarter3</t>
  </si>
  <si>
    <t>2007</t>
  </si>
  <si>
    <t>C30R</t>
  </si>
  <si>
    <t>P1M121</t>
  </si>
  <si>
    <t>Quarter4</t>
  </si>
  <si>
    <t>QTD</t>
  </si>
  <si>
    <t>2008</t>
  </si>
  <si>
    <t>P1M122</t>
  </si>
  <si>
    <t>Telenor.UKOPANNON</t>
  </si>
  <si>
    <t>2009</t>
  </si>
  <si>
    <t>P1F110</t>
  </si>
  <si>
    <t>Telenor.UKODIGI</t>
  </si>
  <si>
    <t>2010</t>
  </si>
  <si>
    <t>P1F120</t>
  </si>
  <si>
    <t>Telenor.BAKYIVSTAR</t>
  </si>
  <si>
    <t>2011</t>
  </si>
  <si>
    <t>P1F130</t>
  </si>
  <si>
    <t>Telenor.UKOGRAMEEN</t>
  </si>
  <si>
    <t>2012</t>
  </si>
  <si>
    <t>C30001</t>
  </si>
  <si>
    <t>P1M130</t>
  </si>
  <si>
    <t>Telenor.UKOPAKISTAN</t>
  </si>
  <si>
    <t>2013</t>
  </si>
  <si>
    <t>C40110</t>
  </si>
  <si>
    <t>P1M140</t>
  </si>
  <si>
    <t>Telenor.UKOPROMONTE</t>
  </si>
  <si>
    <t>2014</t>
  </si>
  <si>
    <t>C40130</t>
  </si>
  <si>
    <t>P1A190</t>
  </si>
  <si>
    <t>Telenor.UKOTAC</t>
  </si>
  <si>
    <t>2015</t>
  </si>
  <si>
    <t>C40150</t>
  </si>
  <si>
    <t>P1M210</t>
  </si>
  <si>
    <t>Telenor.UKOSERBIA</t>
  </si>
  <si>
    <t>2016</t>
  </si>
  <si>
    <t>C40170</t>
  </si>
  <si>
    <t>P1M220</t>
  </si>
  <si>
    <t>Telenor.BAINDIA</t>
  </si>
  <si>
    <t>C40210</t>
  </si>
  <si>
    <t>P1M230</t>
  </si>
  <si>
    <t>C40230</t>
  </si>
  <si>
    <t>P1M240</t>
  </si>
  <si>
    <t>C40250</t>
  </si>
  <si>
    <t>P1M250</t>
  </si>
  <si>
    <t>Telenor.ATELENOR</t>
  </si>
  <si>
    <t>C40270</t>
  </si>
  <si>
    <t>P1F210</t>
  </si>
  <si>
    <t>Telenor.WTELENOR</t>
  </si>
  <si>
    <t>C40310</t>
  </si>
  <si>
    <t>P1F220</t>
  </si>
  <si>
    <t>C40330</t>
  </si>
  <si>
    <t>P1A290</t>
  </si>
  <si>
    <t>C40510</t>
  </si>
  <si>
    <t>P1A300</t>
  </si>
  <si>
    <t>C40610</t>
  </si>
  <si>
    <t>P1A400</t>
  </si>
  <si>
    <t>C40650</t>
  </si>
  <si>
    <t>C40655</t>
  </si>
  <si>
    <t>P1A200</t>
  </si>
  <si>
    <t>C40670</t>
  </si>
  <si>
    <t>P1M110</t>
  </si>
  <si>
    <t>C40675</t>
  </si>
  <si>
    <t>P1M120</t>
  </si>
  <si>
    <t>C40700</t>
  </si>
  <si>
    <t>C50100</t>
  </si>
  <si>
    <t>C50200</t>
  </si>
  <si>
    <t>C50300</t>
  </si>
  <si>
    <t>C50500</t>
  </si>
  <si>
    <t>C50600</t>
  </si>
  <si>
    <t>C50700</t>
  </si>
  <si>
    <t>C50900</t>
  </si>
  <si>
    <t>C60010</t>
  </si>
  <si>
    <t>C60020</t>
  </si>
  <si>
    <t>C60030</t>
  </si>
  <si>
    <t>C60040</t>
  </si>
  <si>
    <t>C60050</t>
  </si>
  <si>
    <t>C60060</t>
  </si>
  <si>
    <t>C60070</t>
  </si>
  <si>
    <t>C60080</t>
  </si>
  <si>
    <t>C60090</t>
  </si>
  <si>
    <t>BABRO.ABABRO</t>
  </si>
  <si>
    <t>C60110</t>
  </si>
  <si>
    <t>C60120</t>
  </si>
  <si>
    <t>C60130</t>
  </si>
  <si>
    <t>BAOTHER.XA</t>
  </si>
  <si>
    <t>C60140</t>
  </si>
  <si>
    <t>C60150</t>
  </si>
  <si>
    <t>C60160</t>
  </si>
  <si>
    <t>C60170</t>
  </si>
  <si>
    <t>C60180</t>
  </si>
  <si>
    <t>C60190</t>
  </si>
  <si>
    <t>C60200</t>
  </si>
  <si>
    <t>C60300</t>
  </si>
  <si>
    <t>C60400</t>
  </si>
  <si>
    <t>FORKOR.AT</t>
  </si>
  <si>
    <t>C60500</t>
  </si>
  <si>
    <t>C60600</t>
  </si>
  <si>
    <t>C60700</t>
  </si>
  <si>
    <t>FORKOR.AFORKOR</t>
  </si>
  <si>
    <t>C60950</t>
  </si>
  <si>
    <t>C73120</t>
  </si>
  <si>
    <t>C73129</t>
  </si>
  <si>
    <t>C73130</t>
  </si>
  <si>
    <t>C73131</t>
  </si>
  <si>
    <t>C73133</t>
  </si>
  <si>
    <t>FORDRI.XE</t>
  </si>
  <si>
    <t>C73134</t>
  </si>
  <si>
    <t>C73135</t>
  </si>
  <si>
    <t>FORDRI.GB</t>
  </si>
  <si>
    <t>C73136</t>
  </si>
  <si>
    <t>FORDRI.FA</t>
  </si>
  <si>
    <t>C73137</t>
  </si>
  <si>
    <t>FORDRI.UKONEX</t>
  </si>
  <si>
    <t>C73138</t>
  </si>
  <si>
    <t>FORDRI.UKOPVT</t>
  </si>
  <si>
    <t>C73300</t>
  </si>
  <si>
    <t>C73330</t>
  </si>
  <si>
    <t>C73390</t>
  </si>
  <si>
    <t>C73500</t>
  </si>
  <si>
    <t>FORDRI.DOBASAT</t>
  </si>
  <si>
    <t>C75110</t>
  </si>
  <si>
    <t>C75119</t>
  </si>
  <si>
    <t>C75120</t>
  </si>
  <si>
    <t>C75129</t>
  </si>
  <si>
    <t>FORDRI.Y9</t>
  </si>
  <si>
    <t>C75700</t>
  </si>
  <si>
    <t>C76110</t>
  </si>
  <si>
    <t>C76111</t>
  </si>
  <si>
    <t>C76119</t>
  </si>
  <si>
    <t>C76120</t>
  </si>
  <si>
    <t>C76129</t>
  </si>
  <si>
    <t>C76800</t>
  </si>
  <si>
    <t>C76910</t>
  </si>
  <si>
    <t>C76900</t>
  </si>
  <si>
    <t>C77971</t>
  </si>
  <si>
    <t>C77973</t>
  </si>
  <si>
    <t>C77979</t>
  </si>
  <si>
    <t>C77990</t>
  </si>
  <si>
    <t>C80100</t>
  </si>
  <si>
    <t>C80120</t>
  </si>
  <si>
    <t>C80160</t>
  </si>
  <si>
    <t>C80140</t>
  </si>
  <si>
    <t>C80330</t>
  </si>
  <si>
    <t>C80350</t>
  </si>
  <si>
    <t>C80630</t>
  </si>
  <si>
    <t>C80635</t>
  </si>
  <si>
    <t>C80390</t>
  </si>
  <si>
    <t>C81350</t>
  </si>
  <si>
    <t>C81370</t>
  </si>
  <si>
    <t>C81390</t>
  </si>
  <si>
    <t>C81500</t>
  </si>
  <si>
    <t>C82300</t>
  </si>
  <si>
    <t>C82310</t>
  </si>
  <si>
    <t>C82315</t>
  </si>
  <si>
    <t>C82320</t>
  </si>
  <si>
    <t>C82330</t>
  </si>
  <si>
    <t>C82350</t>
  </si>
  <si>
    <t>C82370</t>
  </si>
  <si>
    <t>C82380</t>
  </si>
  <si>
    <t>C82390</t>
  </si>
  <si>
    <t>C82400</t>
  </si>
  <si>
    <t>C82410</t>
  </si>
  <si>
    <t>C82415</t>
  </si>
  <si>
    <t>C82420</t>
  </si>
  <si>
    <t>C82430</t>
  </si>
  <si>
    <t>C82450</t>
  </si>
  <si>
    <t>C82470</t>
  </si>
  <si>
    <t>C82480</t>
  </si>
  <si>
    <t>C82490</t>
  </si>
  <si>
    <t>C82860</t>
  </si>
  <si>
    <t>C82870</t>
  </si>
  <si>
    <t>C82890</t>
  </si>
  <si>
    <t>C82895</t>
  </si>
  <si>
    <t>C83371</t>
  </si>
  <si>
    <t>C83373</t>
  </si>
  <si>
    <t>C83375</t>
  </si>
  <si>
    <t>C83377</t>
  </si>
  <si>
    <t>C83471</t>
  </si>
  <si>
    <t>C83473</t>
  </si>
  <si>
    <t>C83475</t>
  </si>
  <si>
    <t>C83477</t>
  </si>
  <si>
    <t>C84100</t>
  </si>
  <si>
    <t>C84200</t>
  </si>
  <si>
    <t>C84250</t>
  </si>
  <si>
    <t>C84300</t>
  </si>
  <si>
    <t>C84400</t>
  </si>
  <si>
    <t>C84950</t>
  </si>
  <si>
    <t>C86000</t>
  </si>
  <si>
    <t>C86050</t>
  </si>
  <si>
    <t>C86110</t>
  </si>
  <si>
    <t>C86130</t>
  </si>
  <si>
    <t>C86150</t>
  </si>
  <si>
    <t>C86170</t>
  </si>
  <si>
    <t>C89120C</t>
  </si>
  <si>
    <t>C89120M</t>
  </si>
  <si>
    <t>C89300</t>
  </si>
  <si>
    <t>C89350</t>
  </si>
  <si>
    <t>C89120</t>
  </si>
  <si>
    <t>C83</t>
  </si>
  <si>
    <t>C815</t>
  </si>
  <si>
    <t>C813</t>
  </si>
  <si>
    <t>C779</t>
  </si>
  <si>
    <t>C76S</t>
  </si>
  <si>
    <t>No. of mobile subscriptions (in thousands)</t>
  </si>
  <si>
    <t>Average traffic minutes per subscription per month (AMPU) in the quarter</t>
  </si>
  <si>
    <t>Average revenue per subscription per month (ARPU) in the quarter</t>
  </si>
  <si>
    <t>Assets</t>
  </si>
  <si>
    <t>- of which prepaid</t>
  </si>
  <si>
    <t>- of which contract</t>
  </si>
  <si>
    <t>No. of mobile subscriptions (100% in thousands)</t>
  </si>
  <si>
    <t>15:12:15</t>
  </si>
  <si>
    <t>15:30:10</t>
  </si>
  <si>
    <t>Net change in cash and cash equivalents</t>
  </si>
  <si>
    <t>Cash and cash equivalents at the beginning of the period</t>
  </si>
  <si>
    <t>Broadcast</t>
  </si>
  <si>
    <r>
      <t xml:space="preserve">Depreciation and amortisation </t>
    </r>
    <r>
      <rPr>
        <vertAlign val="superscript"/>
        <sz val="12"/>
        <rFont val="Arial"/>
        <family val="2"/>
      </rPr>
      <t>1)</t>
    </r>
  </si>
  <si>
    <r>
      <t>Total revenues</t>
    </r>
    <r>
      <rPr>
        <b/>
        <vertAlign val="superscript"/>
        <sz val="12"/>
        <rFont val="Arial"/>
        <family val="2"/>
      </rPr>
      <t xml:space="preserve"> 1)</t>
    </r>
  </si>
  <si>
    <r>
      <t>1)</t>
    </r>
    <r>
      <rPr>
        <sz val="12"/>
        <rFont val="Arial"/>
        <family val="2"/>
      </rPr>
      <t xml:space="preserve"> Tangible assets (property, plant and equipment)</t>
    </r>
  </si>
  <si>
    <r>
      <t xml:space="preserve">2) </t>
    </r>
    <r>
      <rPr>
        <b/>
        <sz val="12"/>
        <rFont val="Arial"/>
        <family val="2"/>
      </rPr>
      <t>Amortisation of other intangible assets and prepaid lease payments</t>
    </r>
  </si>
  <si>
    <r>
      <t xml:space="preserve">Total amortisation of other intangible assets </t>
    </r>
    <r>
      <rPr>
        <b/>
        <vertAlign val="superscript"/>
        <sz val="12"/>
        <rFont val="Arial"/>
        <family val="2"/>
      </rPr>
      <t>3)</t>
    </r>
  </si>
  <si>
    <r>
      <t xml:space="preserve">3) </t>
    </r>
    <r>
      <rPr>
        <b/>
        <sz val="12"/>
        <rFont val="Arial"/>
        <family val="2"/>
      </rPr>
      <t>Of which:</t>
    </r>
  </si>
  <si>
    <t>No. of man-years</t>
  </si>
  <si>
    <t>DiGi - Malaysia</t>
  </si>
  <si>
    <t>OBS! see note</t>
  </si>
  <si>
    <t>deviation ARPU belended</t>
  </si>
  <si>
    <t>Rounded figures</t>
  </si>
  <si>
    <t>Not rounded figures</t>
  </si>
  <si>
    <t>Dividends received from associated companies</t>
  </si>
  <si>
    <r>
      <t xml:space="preserve">Total revenues </t>
    </r>
    <r>
      <rPr>
        <vertAlign val="superscript"/>
        <sz val="12"/>
        <rFont val="Arial"/>
        <family val="2"/>
      </rPr>
      <t>1)</t>
    </r>
  </si>
  <si>
    <r>
      <t>1)</t>
    </r>
    <r>
      <rPr>
        <sz val="12"/>
        <rFont val="Arial"/>
        <family val="2"/>
      </rPr>
      <t xml:space="preserve"> Of which internal revenues</t>
    </r>
  </si>
  <si>
    <t>Total non-current liabilities</t>
  </si>
  <si>
    <t>Total current liabilities</t>
  </si>
  <si>
    <t>Analytical information</t>
  </si>
  <si>
    <t>For Basic calculation</t>
  </si>
  <si>
    <t>Outstanding shares*) during the quarter.</t>
  </si>
  <si>
    <t>Outstanding shares*) year to date.</t>
  </si>
  <si>
    <t>For Diluted calculation</t>
  </si>
  <si>
    <t>*) Weighted average number of ordinary outstanding shares.</t>
  </si>
  <si>
    <t>Number of ordinary shares at end of period</t>
  </si>
  <si>
    <t xml:space="preserve">   - of which prepaid</t>
  </si>
  <si>
    <t xml:space="preserve">   - of which contract</t>
  </si>
  <si>
    <t>Telenor.NBADENMARK</t>
  </si>
  <si>
    <t>Telenor.NUKOPANNON</t>
  </si>
  <si>
    <t>Telenor.NUKODIGI</t>
  </si>
  <si>
    <t>Telenor.NUKOGRAMEEN</t>
  </si>
  <si>
    <t>Telenor.NUKOPAKISTAN</t>
  </si>
  <si>
    <t>Telenor.NUKOPROMONTE</t>
  </si>
  <si>
    <t>Telenor.NUKOTAC</t>
  </si>
  <si>
    <t>Telenor.NUKOSERBIA</t>
  </si>
  <si>
    <t>Telenor.NBAINDIA</t>
  </si>
  <si>
    <t>Entity NOK</t>
  </si>
  <si>
    <t>NBASWEDEN.WNBASWEDEN</t>
  </si>
  <si>
    <t>NBADENMARK.WNBADENMARK</t>
  </si>
  <si>
    <t>FORDRI.Z3</t>
  </si>
  <si>
    <t xml:space="preserve">No. of television subscribers in the Nordic region (in thousands) </t>
  </si>
  <si>
    <t xml:space="preserve">  - DTH pay TV subscribers </t>
  </si>
  <si>
    <t xml:space="preserve">EBITDA </t>
  </si>
  <si>
    <t>Other business units</t>
  </si>
  <si>
    <t>Corporate functions and Group activities</t>
  </si>
  <si>
    <t>Cash and cash equivalents</t>
  </si>
  <si>
    <t>Eliminations</t>
  </si>
  <si>
    <t>Special items associated companies</t>
  </si>
  <si>
    <t>No. of subscriptions (in thousands)</t>
  </si>
  <si>
    <t xml:space="preserve">Period: </t>
  </si>
  <si>
    <t xml:space="preserve">Date: </t>
  </si>
  <si>
    <t xml:space="preserve">Currency: </t>
  </si>
  <si>
    <t xml:space="preserve">Time: </t>
  </si>
  <si>
    <t xml:space="preserve">Company: </t>
  </si>
  <si>
    <t xml:space="preserve">Unit Tree: </t>
  </si>
  <si>
    <t>Total EBITDA</t>
  </si>
  <si>
    <t>No. of Telephony subscriptions (in thousands)</t>
  </si>
  <si>
    <t>per Q1 09</t>
  </si>
  <si>
    <t>per Q2 09</t>
  </si>
  <si>
    <t>per Q3 09</t>
  </si>
  <si>
    <t>per Q4 09</t>
  </si>
  <si>
    <t>Proceeds from and repayments of borrowings</t>
  </si>
  <si>
    <t>Telenor</t>
  </si>
  <si>
    <t>17.03.2009</t>
  </si>
  <si>
    <t>09:40:05</t>
  </si>
  <si>
    <t>Revenue - External</t>
  </si>
  <si>
    <t>Revenue - Within Telenor</t>
  </si>
  <si>
    <t>Total Revenue</t>
  </si>
  <si>
    <t>Costs of Materials and Traffic Charges - External</t>
  </si>
  <si>
    <t>Cost of Materials and Traffic Charges - Within Telenor</t>
  </si>
  <si>
    <t>Contribution Margin</t>
  </si>
  <si>
    <t>Own work capitalised on fixed assets - External</t>
  </si>
  <si>
    <t>Salaries and Personnel Costs - External</t>
  </si>
  <si>
    <t>Salaries and Personnel Costs within Telenor</t>
  </si>
  <si>
    <t>Other Operating Expenses - External</t>
  </si>
  <si>
    <t>Other Operating Expenses within Telenor</t>
  </si>
  <si>
    <t>EBITDA before Other items</t>
  </si>
  <si>
    <t>Gains on disposal of Fixed Assets and Operations - External</t>
  </si>
  <si>
    <t>Losses on disposal on fixed assets and operations</t>
  </si>
  <si>
    <t>Other items - "Workforce rductiosn and loss contracts" - External</t>
  </si>
  <si>
    <t>Other items - "Workforce rductiosn and loss contracts" - Within Telenor</t>
  </si>
  <si>
    <t>Excess values amortization</t>
  </si>
  <si>
    <t>Depreciation and Amortization - External</t>
  </si>
  <si>
    <t>Write-Downs - External</t>
  </si>
  <si>
    <t>Share Profit/Loss after Tax Associated Companies - External</t>
  </si>
  <si>
    <t>Depreciation Associated companies - External</t>
  </si>
  <si>
    <t>Write Downs Associated Companies</t>
  </si>
  <si>
    <t>Gain/losses on sale of Associated Companies - External</t>
  </si>
  <si>
    <t>Share Profit/Loss Associated Companies - External</t>
  </si>
  <si>
    <t>Financial Income - External</t>
  </si>
  <si>
    <t>Financial Income - Within Telenor</t>
  </si>
  <si>
    <t>Financial Expenses - External</t>
  </si>
  <si>
    <t>Financial Expenses - Within Telenor</t>
  </si>
  <si>
    <t>Net Foreign Exchange Gain/Loss - External</t>
  </si>
  <si>
    <t>Net Gain/Loss on Sale and Write-Down of Financial Current and Fixed Assets - External</t>
  </si>
  <si>
    <t>Net Financial Items</t>
  </si>
  <si>
    <t xml:space="preserve">Profit/Loss before Taxes and </t>
  </si>
  <si>
    <t xml:space="preserve">Minority Interests </t>
  </si>
  <si>
    <t>Tax payable</t>
  </si>
  <si>
    <t>Deferred Tax</t>
  </si>
  <si>
    <t>Adjustments deferred tax related to excess value amortization</t>
  </si>
  <si>
    <t>Profit/Loss after Taxes and minority interests</t>
  </si>
  <si>
    <t>Net income from discontinued operations</t>
  </si>
  <si>
    <t>Profit after tax, minority interest and discontinued operations</t>
  </si>
  <si>
    <t>Interconnection Revenues</t>
  </si>
  <si>
    <t>Other Mobile revenues</t>
  </si>
  <si>
    <t>Non-mobile revenues</t>
  </si>
  <si>
    <t>Total Revenues</t>
  </si>
  <si>
    <t>No of subscriptions</t>
  </si>
  <si>
    <t>AMPU</t>
  </si>
  <si>
    <t>APPM</t>
  </si>
  <si>
    <t>Account codes</t>
  </si>
  <si>
    <t>External</t>
  </si>
  <si>
    <t>Internal</t>
  </si>
  <si>
    <t>Scenario</t>
  </si>
  <si>
    <t>ICP</t>
  </si>
  <si>
    <t>Quarter1</t>
  </si>
  <si>
    <t>C89T</t>
  </si>
  <si>
    <t>C87</t>
  </si>
  <si>
    <t>C88</t>
  </si>
  <si>
    <t>C891</t>
  </si>
  <si>
    <t>C893</t>
  </si>
  <si>
    <t>C49100</t>
  </si>
  <si>
    <t>C49200</t>
  </si>
  <si>
    <t>C49400</t>
  </si>
  <si>
    <t>C77852</t>
  </si>
  <si>
    <t>C77854</t>
  </si>
  <si>
    <t>C77859</t>
  </si>
  <si>
    <t>C77890</t>
  </si>
  <si>
    <t>C77893</t>
  </si>
  <si>
    <t>C80300</t>
  </si>
  <si>
    <t>C80310</t>
  </si>
  <si>
    <t>C80320</t>
  </si>
  <si>
    <t>C80325</t>
  </si>
  <si>
    <t>C81300</t>
  </si>
  <si>
    <t>C81310</t>
  </si>
  <si>
    <t>C81320</t>
  </si>
  <si>
    <t>C81325</t>
  </si>
  <si>
    <t>C81330</t>
  </si>
  <si>
    <t>C81335</t>
  </si>
  <si>
    <t>C83370</t>
  </si>
  <si>
    <t>C83470</t>
  </si>
  <si>
    <t>C88100</t>
  </si>
  <si>
    <t>C88200</t>
  </si>
  <si>
    <t>C861</t>
  </si>
  <si>
    <t>C86</t>
  </si>
  <si>
    <t>C860</t>
  </si>
  <si>
    <t>C84</t>
  </si>
  <si>
    <t>C82</t>
  </si>
  <si>
    <t>C81</t>
  </si>
  <si>
    <t>C80</t>
  </si>
  <si>
    <t>C84S</t>
  </si>
  <si>
    <t>C778</t>
  </si>
  <si>
    <t>C77</t>
  </si>
  <si>
    <t>C76</t>
  </si>
  <si>
    <t>C75</t>
  </si>
  <si>
    <t>C735</t>
  </si>
  <si>
    <t>C733</t>
  </si>
  <si>
    <t>C731</t>
  </si>
  <si>
    <t>C73</t>
  </si>
  <si>
    <t>C60</t>
  </si>
  <si>
    <t>C50</t>
  </si>
  <si>
    <t>C49</t>
  </si>
  <si>
    <t>C48</t>
  </si>
  <si>
    <t>EBITDA_BOI</t>
  </si>
  <si>
    <t>C85</t>
  </si>
  <si>
    <t>Salaries and personnel costs</t>
  </si>
  <si>
    <t xml:space="preserve">Operating profit </t>
  </si>
  <si>
    <t>Deferred tax assets</t>
  </si>
  <si>
    <t>Goodwill</t>
  </si>
  <si>
    <t>Intangible assets</t>
  </si>
  <si>
    <t>Serbia</t>
  </si>
  <si>
    <t>Q1 2009</t>
  </si>
  <si>
    <t>Q2 2009</t>
  </si>
  <si>
    <t>Q3 2009</t>
  </si>
  <si>
    <t>Q4 2009</t>
  </si>
  <si>
    <t>ARPU prepaid</t>
  </si>
  <si>
    <t>ARPU blended</t>
  </si>
  <si>
    <t xml:space="preserve"> of which prepaid</t>
  </si>
  <si>
    <t>Exchange rates - average YTD</t>
  </si>
  <si>
    <t>Exchange rates - average in Q</t>
  </si>
  <si>
    <t>Average YTD exchange rate</t>
  </si>
  <si>
    <t>Average in Q exchange rate</t>
  </si>
  <si>
    <t xml:space="preserve"> of which contract</t>
  </si>
  <si>
    <t>ARPU contract</t>
  </si>
  <si>
    <t>Other income and expenses</t>
  </si>
  <si>
    <t>Total EBITDA before other income and expenses</t>
  </si>
  <si>
    <t>EBITDA before other income and expenses/ Total revenues (%)</t>
  </si>
  <si>
    <t>Q1 07</t>
  </si>
  <si>
    <t>Q2 07</t>
  </si>
  <si>
    <t>Q3 07</t>
  </si>
  <si>
    <t>Q4 07</t>
  </si>
  <si>
    <t>13:45:59</t>
  </si>
  <si>
    <t>Q2 08</t>
  </si>
  <si>
    <t>Q3 08</t>
  </si>
  <si>
    <t>Q4 08</t>
  </si>
  <si>
    <t>Q1 08</t>
  </si>
  <si>
    <t>Total current assets</t>
  </si>
  <si>
    <t>Total assets</t>
  </si>
  <si>
    <t>2007 Accumulated figures  - NOK</t>
  </si>
  <si>
    <t>per Q1 07</t>
  </si>
  <si>
    <t>per Q2 07</t>
  </si>
  <si>
    <t>per Q3 07</t>
  </si>
  <si>
    <t>per Q4 07</t>
  </si>
  <si>
    <t>YTD NOK 07</t>
  </si>
  <si>
    <t>Total capex</t>
  </si>
  <si>
    <t>Total investments in businesses</t>
  </si>
  <si>
    <t>YTD NOK 08</t>
  </si>
  <si>
    <t>Effects of exchange rate changes on cash and cash equivalents</t>
  </si>
  <si>
    <t>Grameenphone - Bangladesh</t>
  </si>
  <si>
    <t xml:space="preserve">  - of which outside Norway</t>
  </si>
  <si>
    <t>CONSOLIDATED INCOME STATEMENT</t>
  </si>
  <si>
    <t>17.07.2009</t>
  </si>
  <si>
    <t>11:12:39</t>
  </si>
  <si>
    <t>Minority interest</t>
  </si>
  <si>
    <t>Total equity</t>
  </si>
  <si>
    <t>Total non-current assets</t>
  </si>
  <si>
    <t>Operating profit / (loss)</t>
  </si>
  <si>
    <t>Workforce reductions and loss contracts</t>
  </si>
  <si>
    <t>Q1 2008</t>
  </si>
  <si>
    <t>Q2 2008</t>
  </si>
  <si>
    <t>Q3 2008</t>
  </si>
  <si>
    <t>Q4 2008</t>
  </si>
  <si>
    <t>14:32:30</t>
  </si>
  <si>
    <t>Pension obligations</t>
  </si>
  <si>
    <t>Deferred tax liabilities</t>
  </si>
  <si>
    <t>Other provisions</t>
  </si>
  <si>
    <t>Total depreciation and amortisation</t>
  </si>
  <si>
    <r>
      <t>1)</t>
    </r>
    <r>
      <rPr>
        <sz val="12"/>
        <rFont val="Arial"/>
        <family val="2"/>
      </rPr>
      <t xml:space="preserve"> Of which amortisation of Telenor's net excess values </t>
    </r>
  </si>
  <si>
    <t>BROADCAST</t>
  </si>
  <si>
    <t>Consolidated</t>
  </si>
  <si>
    <t>Not consolidated</t>
  </si>
  <si>
    <t>12:31:01</t>
  </si>
  <si>
    <t xml:space="preserve">Enhetstre: </t>
  </si>
  <si>
    <t>GrameenPhone - Bangladesh</t>
  </si>
  <si>
    <t>Other income and expenses:</t>
  </si>
  <si>
    <t>Q1</t>
  </si>
  <si>
    <t>Q2</t>
  </si>
  <si>
    <t>CONSOLIDATED STATEMENT OF CASH FLOWS</t>
  </si>
  <si>
    <t>Q3</t>
  </si>
  <si>
    <t>Q4</t>
  </si>
  <si>
    <t>Fixed</t>
  </si>
  <si>
    <t>NOK 000´s</t>
  </si>
  <si>
    <t>Actual</t>
  </si>
  <si>
    <t>ATELENOR</t>
  </si>
  <si>
    <t>Associated Companies (Telenor)</t>
  </si>
  <si>
    <t>Other financial current assets</t>
  </si>
  <si>
    <t>YTD NOK 09</t>
  </si>
  <si>
    <t>C30</t>
  </si>
  <si>
    <t>Telenor.BASWEDEN</t>
  </si>
  <si>
    <t>Telenor.BADENMARK</t>
  </si>
  <si>
    <t>Telenor.BROADCAST</t>
  </si>
  <si>
    <t>Telenor.BAOTHER</t>
  </si>
  <si>
    <t>External.Telenor</t>
  </si>
  <si>
    <t>C40</t>
  </si>
  <si>
    <t>(NOK in millions except earnings per share)</t>
  </si>
  <si>
    <t>Telenor group</t>
  </si>
  <si>
    <t>(NOK in millions)</t>
  </si>
  <si>
    <t>Costs of materials and traffic charges</t>
  </si>
  <si>
    <t>Other operating expenses</t>
  </si>
  <si>
    <t>15.07.2008</t>
  </si>
  <si>
    <t xml:space="preserve">Dato: </t>
  </si>
  <si>
    <t xml:space="preserve">Tid: </t>
  </si>
  <si>
    <t>12:21:03</t>
  </si>
  <si>
    <t>Operating profit</t>
  </si>
  <si>
    <t>Associated companies</t>
  </si>
  <si>
    <t>Taxes</t>
  </si>
  <si>
    <t>EBITDA</t>
  </si>
  <si>
    <t>Year</t>
  </si>
  <si>
    <t>Revenues</t>
  </si>
  <si>
    <t>Basic</t>
  </si>
  <si>
    <t>Diluted</t>
  </si>
  <si>
    <t>Gains (losses) on disposal of ownership interests</t>
  </si>
  <si>
    <t>Customer base</t>
  </si>
  <si>
    <t>Kyivstar - Ukraine</t>
  </si>
  <si>
    <t>SP90008</t>
  </si>
  <si>
    <t>P1A100</t>
  </si>
  <si>
    <t xml:space="preserve">Report: </t>
  </si>
  <si>
    <t>Total before</t>
  </si>
  <si>
    <t>Description</t>
  </si>
  <si>
    <t>eliminations</t>
  </si>
  <si>
    <t>SPECIAL ITEMS</t>
  </si>
  <si>
    <t>Total workforce reductions and loss contracts</t>
  </si>
  <si>
    <t>EBITDA before other income and expenses</t>
  </si>
  <si>
    <t>Other mobile revenues </t>
  </si>
  <si>
    <t xml:space="preserve"> </t>
  </si>
  <si>
    <t>Average outstanding shares in millions*)</t>
  </si>
  <si>
    <t>Year 2007</t>
  </si>
  <si>
    <t>Q NOK 09</t>
  </si>
  <si>
    <t>Q Local 09</t>
  </si>
  <si>
    <t>Inventories</t>
  </si>
  <si>
    <t>Trade and other receivables</t>
  </si>
  <si>
    <t>Provisions and obligations</t>
  </si>
  <si>
    <t>Trade and other payables</t>
  </si>
  <si>
    <t>Total</t>
  </si>
  <si>
    <t>All Products</t>
  </si>
  <si>
    <t>All Systems</t>
  </si>
  <si>
    <t>All Functions</t>
  </si>
  <si>
    <t>All Reserves</t>
  </si>
  <si>
    <t>All Legal Entities</t>
  </si>
  <si>
    <t>All Counterparts</t>
  </si>
  <si>
    <t>All Projects</t>
  </si>
  <si>
    <t>Accumulated</t>
  </si>
  <si>
    <t>WUKOSWE Elimination Sweden legal group (un)</t>
  </si>
  <si>
    <t>UKOSWEi Sweden legal group (un)</t>
  </si>
  <si>
    <t>UKOSWE Autoelimination Sweden legal group (ue)</t>
  </si>
  <si>
    <t>UKOFSK Fixed Sweden (un)</t>
  </si>
  <si>
    <t>Total revenues fixed operation</t>
  </si>
  <si>
    <t>nm</t>
  </si>
  <si>
    <t>One-time effects to pension costs</t>
  </si>
  <si>
    <t>1) Of which internal revenues</t>
  </si>
  <si>
    <t>- Telephony</t>
  </si>
  <si>
    <t>- xDSL</t>
  </si>
  <si>
    <t>- LLUB</t>
  </si>
  <si>
    <t>Please note - As a result of rounding differences, numbers or percentages may not add up to the total.</t>
  </si>
  <si>
    <t>Net financial income (expenses)</t>
  </si>
  <si>
    <t>Income taxes</t>
  </si>
  <si>
    <t>Loss (profit) from associated companies</t>
  </si>
  <si>
    <t>Proceeds of PPE, intangible assets and businesses, net of cash disposed</t>
  </si>
  <si>
    <t>Proceeds and purchases of other investments</t>
  </si>
  <si>
    <t>Proceeds from issuance of shares, incl. from non-controlling interests in subsidiaries</t>
  </si>
  <si>
    <t>Dividends paid to equity holders of Telenor ASA</t>
  </si>
  <si>
    <t>CONSOLIDATED STATEMENT OF FINANCIAL POSITION</t>
  </si>
  <si>
    <t>Total gains (losses) on disposal of fixed assets and operations</t>
  </si>
  <si>
    <t xml:space="preserve">Workforce reductions and loss contracts </t>
  </si>
  <si>
    <t>Gains (losses) on disposal and impaiment losses associated companies</t>
  </si>
  <si>
    <t>Net gains (losses) and impaiment losses financial items</t>
  </si>
  <si>
    <t>INR/NOK</t>
  </si>
  <si>
    <t>Net cash flow from investing activities</t>
  </si>
  <si>
    <t>Impairment losses associated companies</t>
  </si>
  <si>
    <t>Montenegro</t>
  </si>
  <si>
    <t>No. of mobile subscriptions (Consolidated)</t>
  </si>
  <si>
    <t>Net (gains) losses from disposals, impairments and change in fair value of financial assets and liabilities</t>
  </si>
  <si>
    <t>Changes in other operating working capital assets and liabilities</t>
  </si>
  <si>
    <t>Repayment of equity and dividends paid to non-controlling interests in subsidiaries</t>
  </si>
  <si>
    <t>Share buyback by Telenor ASA</t>
  </si>
  <si>
    <t>No. of man-years per reporting segment:</t>
  </si>
  <si>
    <t>Satellite Broadcasting</t>
  </si>
  <si>
    <t>Norkring</t>
  </si>
  <si>
    <t>Conax</t>
  </si>
  <si>
    <t>Canal Digital DTH</t>
  </si>
  <si>
    <t>Internet and TV</t>
  </si>
  <si>
    <t>- Internet</t>
  </si>
  <si>
    <t>No. of subscriptions retail market (in thousands):</t>
  </si>
  <si>
    <t>ARPU in the quarter - Telephony</t>
  </si>
  <si>
    <t>ARPU in the quarter - Internet</t>
  </si>
  <si>
    <t>ARPU in the quarter - TV</t>
  </si>
  <si>
    <t>No. of subscriptions wholesale market (in thousands):</t>
  </si>
  <si>
    <t>Telephony subscriptions</t>
  </si>
  <si>
    <t>xDSL subscriptions</t>
  </si>
  <si>
    <t>LLUB</t>
  </si>
  <si>
    <t>- TV subscribers</t>
  </si>
  <si>
    <t>Share of net income from associated companies</t>
  </si>
  <si>
    <t>Gain on disposal of associated companies</t>
  </si>
  <si>
    <t>Revenue</t>
  </si>
  <si>
    <t xml:space="preserve">Impairment losses </t>
  </si>
  <si>
    <t xml:space="preserve">Depreciation and amortisation </t>
  </si>
  <si>
    <t>RSD/NOK</t>
  </si>
  <si>
    <t>No. of Internet subscriptions (in thousands)</t>
  </si>
  <si>
    <t>No. of TV subscriptions (in thousands)</t>
  </si>
  <si>
    <t>International wholesale</t>
  </si>
  <si>
    <t>Corporate functions</t>
  </si>
  <si>
    <t xml:space="preserve">- TV </t>
  </si>
  <si>
    <r>
      <t xml:space="preserve">Total revenues </t>
    </r>
    <r>
      <rPr>
        <b/>
        <vertAlign val="superscript"/>
        <sz val="12"/>
        <rFont val="Arial"/>
        <family val="2"/>
      </rPr>
      <t>1)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</si>
  <si>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Of which internal revenues</t>
    </r>
  </si>
  <si>
    <t>Prepaid taxes</t>
  </si>
  <si>
    <t>Current tax payables</t>
  </si>
  <si>
    <t xml:space="preserve">Current non-interest-bearing liabilities </t>
  </si>
  <si>
    <t>Currency (gains) losses not related to operating activities</t>
  </si>
  <si>
    <t>Digital Services</t>
  </si>
  <si>
    <t>No. of mobile subscriptions (in thousands)*</t>
  </si>
  <si>
    <t>* Please note that the number of subscriptions and accordingly ARPU and AMPU have been restated for 2012</t>
  </si>
  <si>
    <t>2012 (restated)</t>
  </si>
  <si>
    <t>31 Dec
(restaed)</t>
  </si>
  <si>
    <r>
      <rPr>
        <vertAlign val="superscript"/>
        <sz val="11"/>
        <rFont val="Arial"/>
        <family val="2"/>
      </rPr>
      <t>1)</t>
    </r>
    <r>
      <rPr>
        <sz val="11"/>
        <rFont val="Arial"/>
        <family val="2"/>
      </rPr>
      <t xml:space="preserve"> The first quarter of 2013 includes restricted cash of NOK 41 million, while the first quarter of 2012 included restricted cash of NOK 124 million.</t>
    </r>
  </si>
  <si>
    <t xml:space="preserve">Non-controlling interests </t>
  </si>
  <si>
    <t>Operating profit (loss)</t>
  </si>
  <si>
    <t xml:space="preserve">Profit (loss) before taxes </t>
  </si>
  <si>
    <t>Net income (loss)</t>
  </si>
  <si>
    <t>Net income (loss) attributable to:</t>
  </si>
  <si>
    <t>Profit (loss) before taxes from total operations</t>
  </si>
  <si>
    <t>Profit (loss) from total operations</t>
  </si>
  <si>
    <t>Profit (loss) before taxes</t>
  </si>
  <si>
    <t>Adjusted operating profit (loss)</t>
  </si>
  <si>
    <t xml:space="preserve">Adjusted profit (loss) before taxes </t>
  </si>
  <si>
    <t>*) Please note that the number of subscriptions and accordingly ARPU and AMPU have been restated for 2012</t>
  </si>
  <si>
    <r>
      <t xml:space="preserve">Cash and cash equivalents at the end of the period </t>
    </r>
    <r>
      <rPr>
        <b/>
        <vertAlign val="superscript"/>
        <sz val="12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</si>
</sst>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(* #,##0_);_(* \(#,##0\);_(* &quot;-&quot;_);_(@_)"/>
    <numFmt numFmtId="165" formatCode="_(* #,##0.00_);_(* \(#,##0.00\);_(* &quot;-&quot;??_);_(@_)"/>
    <numFmt numFmtId="166" formatCode="_ * #,##0.0_ ;_ * \-#,##0.0_ ;_ * &quot;-&quot;??_ ;_ @_ "/>
    <numFmt numFmtId="167" formatCode="_ * #,##0_ ;_ * \-#,##0_ ;_ * &quot;-&quot;??_ ;_ @_ "/>
    <numFmt numFmtId="168" formatCode="_ * #\ ##0_ ;_ * \-#\ ##0_ ;_ * &quot;-&quot;_ ;_ @_ "/>
    <numFmt numFmtId="169" formatCode="_(* #,##0_);_(* \(#,##0\);_(* &quot;-&quot;??_);_(@_)"/>
    <numFmt numFmtId="170" formatCode="0000"/>
    <numFmt numFmtId="171" formatCode="###,##0"/>
    <numFmt numFmtId="172" formatCode="###,###"/>
    <numFmt numFmtId="173" formatCode="0000000000"/>
    <numFmt numFmtId="174" formatCode="00000000"/>
    <numFmt numFmtId="175" formatCode="_(* #,##0.00_);_(* \(#,##0.00\);_(* &quot;-&quot;_);_(@_)"/>
    <numFmt numFmtId="176" formatCode="_(* #,##0.0_);_(* \(#,##0.0\);_(* &quot;-&quot;??_);_(@_)"/>
    <numFmt numFmtId="177" formatCode="0.0000"/>
    <numFmt numFmtId="178" formatCode="#,##0.00000"/>
    <numFmt numFmtId="179" formatCode="#,##0;[Red]&quot;-&quot;#,##0"/>
    <numFmt numFmtId="180" formatCode="###,##0.00"/>
    <numFmt numFmtId="181" formatCode="###,##0.0"/>
    <numFmt numFmtId="182" formatCode="###,##0.0000"/>
    <numFmt numFmtId="183" formatCode="_ * #,##0.000_ ;_ * \-#,##0.000_ ;_ * &quot;-&quot;??_ ;_ @_ "/>
    <numFmt numFmtId="184" formatCode="###,##0.000000000000"/>
    <numFmt numFmtId="185" formatCode="#,##0,,_);[Red]\(#,##0,,\)"/>
    <numFmt numFmtId="186" formatCode="0.0"/>
    <numFmt numFmtId="187" formatCode="#,##0,;\-#,##0,"/>
    <numFmt numFmtId="188" formatCode="#,##0_ ;\-#,##0\ "/>
  </numFmts>
  <fonts count="5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vertAlign val="superscript"/>
      <sz val="12"/>
      <name val="Arial"/>
      <family val="2"/>
    </font>
    <font>
      <sz val="12"/>
      <name val="Palatino"/>
      <family val="1"/>
    </font>
    <font>
      <i/>
      <sz val="9"/>
      <name val="Arial"/>
      <family val="2"/>
    </font>
    <font>
      <sz val="10"/>
      <name val="Helv"/>
    </font>
    <font>
      <sz val="8"/>
      <name val="Frutiger 55"/>
      <family val="2"/>
    </font>
    <font>
      <sz val="9"/>
      <name val="MS Sans Serif"/>
      <family val="2"/>
    </font>
    <font>
      <sz val="10"/>
      <name val="Helvetica"/>
      <family val="2"/>
    </font>
    <font>
      <b/>
      <sz val="24"/>
      <color indexed="12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Univers (WN)"/>
    </font>
    <font>
      <sz val="10"/>
      <name val="BERNHARD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8"/>
      <color indexed="9"/>
      <name val="Times New Roman"/>
      <family val="1"/>
    </font>
    <font>
      <b/>
      <i/>
      <sz val="24"/>
      <color indexed="10"/>
      <name val="Arial"/>
      <family val="2"/>
    </font>
    <font>
      <b/>
      <i/>
      <sz val="14"/>
      <name val="Arial"/>
      <family val="2"/>
    </font>
    <font>
      <sz val="8"/>
      <name val="Helv"/>
    </font>
    <font>
      <b/>
      <sz val="16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63"/>
      <name val="Arial"/>
      <family val="2"/>
    </font>
    <font>
      <sz val="12"/>
      <color indexed="18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b/>
      <sz val="8"/>
      <color indexed="54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9.4"/>
      <name val="Arial"/>
      <family val="2"/>
    </font>
    <font>
      <b/>
      <strike/>
      <sz val="12"/>
      <color indexed="10"/>
      <name val="Arial"/>
      <family val="2"/>
    </font>
    <font>
      <b/>
      <sz val="9"/>
      <name val="Times New Roman"/>
      <family val="1"/>
    </font>
    <font>
      <vertAlign val="superscript"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0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3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indexed="64"/>
      </bottom>
      <diagonal/>
    </border>
  </borders>
  <cellStyleXfs count="69">
    <xf numFmtId="0" fontId="0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37" fillId="0" borderId="0" applyNumberFormat="0" applyFill="0" applyBorder="0" applyAlignment="0"/>
    <xf numFmtId="0" fontId="30" fillId="3" borderId="0"/>
    <xf numFmtId="165" fontId="1" fillId="0" borderId="0" applyFont="0" applyFill="0" applyBorder="0" applyAlignment="0" applyProtection="0"/>
    <xf numFmtId="0" fontId="38" fillId="0" borderId="0"/>
    <xf numFmtId="0" fontId="29" fillId="0" borderId="0"/>
    <xf numFmtId="0" fontId="38" fillId="0" borderId="0"/>
    <xf numFmtId="0" fontId="29" fillId="0" borderId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" fontId="31" fillId="4" borderId="0"/>
    <xf numFmtId="9" fontId="32" fillId="5" borderId="0" applyNumberFormat="0" applyFont="0" applyBorder="0" applyAlignment="0">
      <protection locked="0"/>
    </xf>
    <xf numFmtId="0" fontId="41" fillId="6" borderId="1" applyNumberFormat="0" applyProtection="0">
      <alignment vertical="center"/>
    </xf>
    <xf numFmtId="0" fontId="35" fillId="6" borderId="2" applyNumberFormat="0" applyProtection="0"/>
    <xf numFmtId="0" fontId="41" fillId="6" borderId="3" applyNumberFormat="0" applyProtection="0">
      <alignment vertical="center"/>
    </xf>
    <xf numFmtId="0" fontId="41" fillId="6" borderId="4" applyNumberFormat="0" applyProtection="0">
      <alignment vertical="center"/>
    </xf>
    <xf numFmtId="0" fontId="41" fillId="6" borderId="0" applyNumberFormat="0" applyProtection="0">
      <alignment vertical="center"/>
    </xf>
    <xf numFmtId="0" fontId="3" fillId="0" borderId="5" applyNumberFormat="0" applyProtection="0"/>
    <xf numFmtId="0" fontId="23" fillId="0" borderId="6" applyNumberFormat="0" applyProtection="0">
      <alignment horizontal="left" textRotation="90" wrapText="1"/>
    </xf>
    <xf numFmtId="0" fontId="36" fillId="6" borderId="0" applyNumberForma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0" fontId="45" fillId="0" borderId="0"/>
    <xf numFmtId="0" fontId="4" fillId="0" borderId="0"/>
    <xf numFmtId="0" fontId="13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4" fillId="0" borderId="0"/>
    <xf numFmtId="0" fontId="27" fillId="0" borderId="0" applyNumberFormat="0" applyAlignment="0" applyProtection="0"/>
    <xf numFmtId="0" fontId="27" fillId="0" borderId="0" applyNumberFormat="0" applyAlignment="0" applyProtection="0"/>
    <xf numFmtId="0" fontId="27" fillId="0" borderId="0" applyNumberFormat="0" applyAlignment="0" applyProtection="0"/>
    <xf numFmtId="179" fontId="33" fillId="0" borderId="0">
      <alignment horizontal="centerContinuous"/>
    </xf>
    <xf numFmtId="9" fontId="1" fillId="0" borderId="0" applyFont="0" applyFill="0" applyBorder="0" applyAlignment="0" applyProtection="0"/>
    <xf numFmtId="9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" fontId="34" fillId="7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7" fillId="0" borderId="0" applyNumberForma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Alignment="0" applyProtection="0"/>
  </cellStyleXfs>
  <cellXfs count="869">
    <xf numFmtId="0" fontId="0" fillId="0" borderId="0" xfId="0"/>
    <xf numFmtId="0" fontId="0" fillId="0" borderId="0" xfId="1" applyFont="1" applyFill="1"/>
    <xf numFmtId="0" fontId="2" fillId="0" borderId="0" xfId="1" applyFont="1" applyFill="1"/>
    <xf numFmtId="0" fontId="0" fillId="0" borderId="0" xfId="1" applyFont="1" applyFill="1" applyBorder="1"/>
    <xf numFmtId="0" fontId="8" fillId="0" borderId="0" xfId="1" applyFont="1" applyFill="1" applyBorder="1"/>
    <xf numFmtId="0" fontId="8" fillId="0" borderId="0" xfId="1" applyFont="1"/>
    <xf numFmtId="0" fontId="0" fillId="0" borderId="0" xfId="1" applyFont="1" applyFill="1" applyAlignment="1">
      <alignment horizontal="right"/>
    </xf>
    <xf numFmtId="167" fontId="0" fillId="0" borderId="0" xfId="1" applyNumberFormat="1" applyFont="1"/>
    <xf numFmtId="49" fontId="16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right"/>
    </xf>
    <xf numFmtId="170" fontId="16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left"/>
    </xf>
    <xf numFmtId="174" fontId="16" fillId="0" borderId="0" xfId="1" applyNumberFormat="1" applyFont="1" applyAlignment="1">
      <alignment horizontal="left"/>
    </xf>
    <xf numFmtId="0" fontId="18" fillId="9" borderId="8" xfId="1" applyFont="1" applyFill="1" applyBorder="1" applyAlignment="1">
      <alignment horizontal="left"/>
    </xf>
    <xf numFmtId="0" fontId="18" fillId="9" borderId="9" xfId="1" applyFont="1" applyFill="1" applyBorder="1" applyAlignment="1">
      <alignment horizontal="left"/>
    </xf>
    <xf numFmtId="171" fontId="19" fillId="9" borderId="8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left"/>
    </xf>
    <xf numFmtId="0" fontId="18" fillId="9" borderId="12" xfId="1" applyFont="1" applyFill="1" applyBorder="1" applyAlignment="1">
      <alignment horizontal="left"/>
    </xf>
    <xf numFmtId="171" fontId="19" fillId="9" borderId="11" xfId="1" applyNumberFormat="1" applyFont="1" applyFill="1" applyBorder="1" applyAlignment="1">
      <alignment horizontal="center"/>
    </xf>
    <xf numFmtId="49" fontId="12" fillId="0" borderId="14" xfId="1" applyNumberFormat="1" applyFont="1" applyBorder="1" applyAlignment="1">
      <alignment horizontal="left"/>
    </xf>
    <xf numFmtId="172" fontId="12" fillId="0" borderId="14" xfId="1" applyNumberFormat="1" applyFont="1" applyBorder="1" applyAlignment="1">
      <alignment horizontal="right"/>
    </xf>
    <xf numFmtId="172" fontId="12" fillId="0" borderId="15" xfId="1" applyNumberFormat="1" applyFont="1" applyBorder="1" applyAlignment="1">
      <alignment horizontal="right"/>
    </xf>
    <xf numFmtId="49" fontId="16" fillId="2" borderId="16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right"/>
    </xf>
    <xf numFmtId="172" fontId="16" fillId="2" borderId="18" xfId="1" applyNumberFormat="1" applyFont="1" applyFill="1" applyBorder="1" applyAlignment="1">
      <alignment horizontal="right"/>
    </xf>
    <xf numFmtId="49" fontId="19" fillId="9" borderId="8" xfId="1" applyNumberFormat="1" applyFont="1" applyFill="1" applyBorder="1" applyAlignment="1">
      <alignment horizontal="center"/>
    </xf>
    <xf numFmtId="172" fontId="12" fillId="0" borderId="14" xfId="1" applyNumberFormat="1" applyFont="1" applyBorder="1" applyAlignment="1">
      <alignment horizontal="left"/>
    </xf>
    <xf numFmtId="172" fontId="16" fillId="2" borderId="11" xfId="1" applyNumberFormat="1" applyFont="1" applyFill="1" applyBorder="1" applyAlignment="1">
      <alignment horizontal="right"/>
    </xf>
    <xf numFmtId="0" fontId="10" fillId="10" borderId="0" xfId="1" applyFont="1" applyFill="1" applyAlignment="1"/>
    <xf numFmtId="0" fontId="2" fillId="11" borderId="0" xfId="1" applyFont="1" applyFill="1" applyAlignment="1"/>
    <xf numFmtId="0" fontId="3" fillId="12" borderId="20" xfId="1" applyFont="1" applyFill="1" applyBorder="1" applyAlignment="1"/>
    <xf numFmtId="0" fontId="8" fillId="12" borderId="21" xfId="1" applyFont="1" applyFill="1" applyBorder="1" applyAlignment="1"/>
    <xf numFmtId="0" fontId="2" fillId="12" borderId="22" xfId="1" applyFont="1" applyFill="1" applyBorder="1" applyAlignment="1"/>
    <xf numFmtId="3" fontId="2" fillId="12" borderId="28" xfId="46" applyNumberFormat="1" applyFont="1" applyFill="1" applyBorder="1"/>
    <xf numFmtId="164" fontId="0" fillId="0" borderId="0" xfId="1" applyNumberFormat="1" applyFont="1"/>
    <xf numFmtId="0" fontId="0" fillId="0" borderId="0" xfId="1" applyFont="1" applyAlignment="1">
      <alignment vertical="justify"/>
    </xf>
    <xf numFmtId="172" fontId="12" fillId="0" borderId="0" xfId="1" applyNumberFormat="1" applyFont="1" applyFill="1" applyBorder="1" applyAlignment="1">
      <alignment horizontal="right"/>
    </xf>
    <xf numFmtId="172" fontId="16" fillId="0" borderId="0" xfId="1" applyNumberFormat="1" applyFont="1" applyFill="1" applyBorder="1" applyAlignment="1">
      <alignment horizontal="right"/>
    </xf>
    <xf numFmtId="172" fontId="16" fillId="2" borderId="13" xfId="1" applyNumberFormat="1" applyFont="1" applyFill="1" applyBorder="1" applyAlignment="1">
      <alignment horizontal="right"/>
    </xf>
    <xf numFmtId="0" fontId="8" fillId="0" borderId="0" xfId="1" applyFont="1" applyProtection="1">
      <protection locked="0"/>
    </xf>
    <xf numFmtId="0" fontId="0" fillId="0" borderId="0" xfId="1" applyFont="1" applyProtection="1">
      <protection locked="0"/>
    </xf>
    <xf numFmtId="49" fontId="16" fillId="0" borderId="0" xfId="1" applyNumberFormat="1" applyFont="1" applyFill="1" applyBorder="1" applyAlignment="1">
      <alignment horizontal="left"/>
    </xf>
    <xf numFmtId="0" fontId="22" fillId="0" borderId="0" xfId="1" applyFont="1"/>
    <xf numFmtId="177" fontId="20" fillId="0" borderId="0" xfId="1" applyNumberFormat="1" applyFont="1"/>
    <xf numFmtId="177" fontId="20" fillId="0" borderId="0" xfId="1" applyNumberFormat="1" applyFont="1" applyFill="1"/>
    <xf numFmtId="0" fontId="20" fillId="0" borderId="0" xfId="1" applyFont="1"/>
    <xf numFmtId="16" fontId="13" fillId="0" borderId="0" xfId="1" applyNumberFormat="1" applyFont="1"/>
    <xf numFmtId="1" fontId="20" fillId="0" borderId="0" xfId="1" applyNumberFormat="1" applyFont="1" applyFill="1"/>
    <xf numFmtId="0" fontId="20" fillId="0" borderId="0" xfId="1" applyFont="1" applyAlignment="1">
      <alignment horizontal="center"/>
    </xf>
    <xf numFmtId="0" fontId="10" fillId="10" borderId="31" xfId="1" applyFont="1" applyFill="1" applyBorder="1" applyAlignment="1"/>
    <xf numFmtId="0" fontId="3" fillId="12" borderId="32" xfId="1" applyFont="1" applyFill="1" applyBorder="1" applyAlignment="1"/>
    <xf numFmtId="0" fontId="7" fillId="12" borderId="33" xfId="1" applyFont="1" applyFill="1" applyBorder="1" applyAlignment="1">
      <alignment horizontal="center"/>
    </xf>
    <xf numFmtId="0" fontId="7" fillId="12" borderId="34" xfId="1" applyFont="1" applyFill="1" applyBorder="1" applyAlignment="1"/>
    <xf numFmtId="0" fontId="7" fillId="12" borderId="35" xfId="1" applyFont="1" applyFill="1" applyBorder="1" applyAlignment="1">
      <alignment horizontal="center"/>
    </xf>
    <xf numFmtId="0" fontId="7" fillId="12" borderId="22" xfId="1" applyFont="1" applyFill="1" applyBorder="1" applyAlignment="1"/>
    <xf numFmtId="0" fontId="7" fillId="12" borderId="22" xfId="1" applyFont="1" applyFill="1" applyBorder="1" applyAlignment="1">
      <alignment horizontal="center"/>
    </xf>
    <xf numFmtId="0" fontId="2" fillId="12" borderId="22" xfId="1" applyFont="1" applyFill="1" applyBorder="1" applyAlignment="1">
      <alignment horizontal="center"/>
    </xf>
    <xf numFmtId="177" fontId="13" fillId="0" borderId="0" xfId="1" applyNumberFormat="1" applyFont="1" applyFill="1"/>
    <xf numFmtId="177" fontId="20" fillId="0" borderId="0" xfId="1" applyNumberFormat="1" applyFont="1" applyAlignment="1">
      <alignment horizontal="center"/>
    </xf>
    <xf numFmtId="169" fontId="0" fillId="0" borderId="0" xfId="1" applyNumberFormat="1" applyFont="1"/>
    <xf numFmtId="0" fontId="27" fillId="0" borderId="0" xfId="1" applyFont="1" applyAlignment="1">
      <alignment horizontal="left"/>
    </xf>
    <xf numFmtId="0" fontId="27" fillId="0" borderId="0" xfId="1" applyFont="1" applyAlignment="1">
      <alignment horizontal="right"/>
    </xf>
    <xf numFmtId="0" fontId="27" fillId="0" borderId="14" xfId="1" applyFont="1" applyBorder="1" applyAlignment="1">
      <alignment horizontal="right"/>
    </xf>
    <xf numFmtId="0" fontId="27" fillId="0" borderId="15" xfId="1" applyFont="1" applyBorder="1" applyAlignment="1">
      <alignment horizontal="right"/>
    </xf>
    <xf numFmtId="0" fontId="27" fillId="2" borderId="17" xfId="1" applyFont="1" applyFill="1" applyBorder="1" applyAlignment="1">
      <alignment horizontal="left"/>
    </xf>
    <xf numFmtId="0" fontId="27" fillId="2" borderId="16" xfId="1" applyFont="1" applyFill="1" applyBorder="1" applyAlignment="1">
      <alignment horizontal="right"/>
    </xf>
    <xf numFmtId="167" fontId="16" fillId="2" borderId="16" xfId="7" applyNumberFormat="1" applyFont="1" applyFill="1" applyBorder="1" applyAlignment="1">
      <alignment horizontal="right"/>
    </xf>
    <xf numFmtId="0" fontId="27" fillId="0" borderId="9" xfId="1" applyFont="1" applyBorder="1" applyAlignment="1">
      <alignment horizontal="left"/>
    </xf>
    <xf numFmtId="0" fontId="27" fillId="2" borderId="12" xfId="1" applyFont="1" applyFill="1" applyBorder="1" applyAlignment="1">
      <alignment horizontal="left"/>
    </xf>
    <xf numFmtId="0" fontId="27" fillId="2" borderId="12" xfId="1" applyFont="1" applyFill="1" applyBorder="1" applyAlignment="1">
      <alignment horizontal="right"/>
    </xf>
    <xf numFmtId="0" fontId="27" fillId="2" borderId="11" xfId="1" applyFont="1" applyFill="1" applyBorder="1" applyAlignment="1">
      <alignment horizontal="right"/>
    </xf>
    <xf numFmtId="0" fontId="28" fillId="0" borderId="0" xfId="1" applyFont="1" applyFill="1" applyBorder="1" applyAlignment="1">
      <alignment horizontal="left"/>
    </xf>
    <xf numFmtId="0" fontId="28" fillId="0" borderId="0" xfId="1" applyFont="1"/>
    <xf numFmtId="0" fontId="35" fillId="0" borderId="0" xfId="50" applyFont="1" applyFill="1" applyBorder="1"/>
    <xf numFmtId="49" fontId="16" fillId="2" borderId="11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left"/>
    </xf>
    <xf numFmtId="0" fontId="48" fillId="0" borderId="0" xfId="1" applyFont="1" applyAlignment="1">
      <alignment horizontal="center"/>
    </xf>
    <xf numFmtId="0" fontId="18" fillId="9" borderId="8" xfId="1" applyFont="1" applyFill="1" applyBorder="1" applyAlignment="1">
      <alignment horizontal="center"/>
    </xf>
    <xf numFmtId="49" fontId="19" fillId="9" borderId="10" xfId="1" applyNumberFormat="1" applyFont="1" applyFill="1" applyBorder="1" applyAlignment="1">
      <alignment horizontal="center"/>
    </xf>
    <xf numFmtId="49" fontId="19" fillId="9" borderId="14" xfId="1" applyNumberFormat="1" applyFont="1" applyFill="1" applyBorder="1" applyAlignment="1">
      <alignment horizontal="center"/>
    </xf>
    <xf numFmtId="49" fontId="19" fillId="9" borderId="15" xfId="1" applyNumberFormat="1" applyFont="1" applyFill="1" applyBorder="1" applyAlignment="1">
      <alignment horizontal="center"/>
    </xf>
    <xf numFmtId="0" fontId="18" fillId="9" borderId="14" xfId="1" applyFont="1" applyFill="1" applyBorder="1" applyAlignment="1">
      <alignment horizontal="center"/>
    </xf>
    <xf numFmtId="0" fontId="27" fillId="9" borderId="16" xfId="1" applyFont="1" applyFill="1" applyBorder="1" applyAlignment="1">
      <alignment horizontal="left"/>
    </xf>
    <xf numFmtId="49" fontId="19" fillId="9" borderId="17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center"/>
    </xf>
    <xf numFmtId="0" fontId="18" fillId="9" borderId="11" xfId="1" applyFont="1" applyFill="1" applyBorder="1" applyAlignment="1">
      <alignment horizontal="center"/>
    </xf>
    <xf numFmtId="49" fontId="19" fillId="9" borderId="13" xfId="1" applyNumberFormat="1" applyFont="1" applyFill="1" applyBorder="1" applyAlignment="1">
      <alignment horizontal="center"/>
    </xf>
    <xf numFmtId="180" fontId="12" fillId="0" borderId="14" xfId="1" applyNumberFormat="1" applyFont="1" applyBorder="1" applyAlignment="1">
      <alignment horizontal="right"/>
    </xf>
    <xf numFmtId="172" fontId="16" fillId="2" borderId="17" xfId="1" applyNumberFormat="1" applyFont="1" applyFill="1" applyBorder="1" applyAlignment="1">
      <alignment horizontal="left"/>
    </xf>
    <xf numFmtId="171" fontId="16" fillId="2" borderId="11" xfId="1" applyNumberFormat="1" applyFont="1" applyFill="1" applyBorder="1" applyAlignment="1">
      <alignment horizontal="right"/>
    </xf>
    <xf numFmtId="0" fontId="29" fillId="0" borderId="0" xfId="48"/>
    <xf numFmtId="0" fontId="29" fillId="0" borderId="0" xfId="48" applyFill="1" applyBorder="1"/>
    <xf numFmtId="167" fontId="1" fillId="0" borderId="0" xfId="7" applyNumberFormat="1"/>
    <xf numFmtId="0" fontId="27" fillId="0" borderId="0" xfId="1" applyFont="1" applyAlignment="1">
      <alignment horizontal="center"/>
    </xf>
    <xf numFmtId="0" fontId="18" fillId="9" borderId="12" xfId="1" applyFont="1" applyFill="1" applyBorder="1" applyAlignment="1">
      <alignment horizontal="center"/>
    </xf>
    <xf numFmtId="0" fontId="18" fillId="9" borderId="36" xfId="1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27" fillId="0" borderId="37" xfId="1" applyFont="1" applyBorder="1" applyAlignment="1">
      <alignment horizontal="right"/>
    </xf>
    <xf numFmtId="0" fontId="27" fillId="0" borderId="37" xfId="1" applyFont="1" applyBorder="1" applyAlignment="1">
      <alignment horizontal="left"/>
    </xf>
    <xf numFmtId="49" fontId="12" fillId="0" borderId="15" xfId="1" applyNumberFormat="1" applyFont="1" applyBorder="1" applyAlignment="1">
      <alignment horizontal="right"/>
    </xf>
    <xf numFmtId="0" fontId="18" fillId="9" borderId="14" xfId="49" applyFont="1" applyFill="1" applyBorder="1" applyAlignment="1">
      <alignment horizontal="left"/>
    </xf>
    <xf numFmtId="0" fontId="1" fillId="0" borderId="0" xfId="49" applyAlignment="1">
      <alignment horizontal="left"/>
    </xf>
    <xf numFmtId="49" fontId="1" fillId="0" borderId="0" xfId="49" applyNumberFormat="1" applyAlignment="1">
      <alignment horizontal="left"/>
    </xf>
    <xf numFmtId="49" fontId="17" fillId="0" borderId="0" xfId="49" applyNumberFormat="1" applyFont="1" applyAlignment="1">
      <alignment horizontal="left"/>
    </xf>
    <xf numFmtId="0" fontId="1" fillId="0" borderId="0" xfId="49" applyAlignment="1">
      <alignment horizontal="right"/>
    </xf>
    <xf numFmtId="0" fontId="25" fillId="19" borderId="0" xfId="49" applyFont="1" applyFill="1" applyAlignment="1">
      <alignment horizontal="centerContinuous"/>
    </xf>
    <xf numFmtId="0" fontId="1" fillId="19" borderId="0" xfId="49" applyFill="1" applyAlignment="1">
      <alignment horizontal="centerContinuous"/>
    </xf>
    <xf numFmtId="0" fontId="4" fillId="17" borderId="0" xfId="49" applyFont="1" applyFill="1" applyAlignment="1">
      <alignment horizontal="center"/>
    </xf>
    <xf numFmtId="0" fontId="4" fillId="17" borderId="0" xfId="49" applyFont="1" applyFill="1" applyAlignment="1">
      <alignment horizontal="right"/>
    </xf>
    <xf numFmtId="0" fontId="1" fillId="0" borderId="0" xfId="49"/>
    <xf numFmtId="0" fontId="23" fillId="0" borderId="0" xfId="49" applyFont="1"/>
    <xf numFmtId="49" fontId="50" fillId="0" borderId="8" xfId="49" applyNumberFormat="1" applyFont="1" applyBorder="1" applyAlignment="1">
      <alignment horizontal="center"/>
    </xf>
    <xf numFmtId="49" fontId="16" fillId="0" borderId="8" xfId="49" applyNumberFormat="1" applyFont="1" applyBorder="1" applyAlignment="1">
      <alignment horizontal="left"/>
    </xf>
    <xf numFmtId="0" fontId="18" fillId="0" borderId="9" xfId="49" applyFont="1" applyBorder="1" applyAlignment="1">
      <alignment horizontal="left"/>
    </xf>
    <xf numFmtId="0" fontId="1" fillId="0" borderId="38" xfId="49" applyBorder="1" applyAlignment="1">
      <alignment horizontal="center"/>
    </xf>
    <xf numFmtId="10" fontId="12" fillId="0" borderId="9" xfId="55" applyNumberFormat="1" applyFont="1" applyBorder="1" applyAlignment="1">
      <alignment horizontal="right"/>
    </xf>
    <xf numFmtId="180" fontId="12" fillId="0" borderId="9" xfId="49" applyNumberFormat="1" applyFont="1" applyBorder="1" applyAlignment="1">
      <alignment horizontal="right"/>
    </xf>
    <xf numFmtId="180" fontId="12" fillId="17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right"/>
    </xf>
    <xf numFmtId="49" fontId="50" fillId="0" borderId="14" xfId="49" applyNumberFormat="1" applyFont="1" applyBorder="1" applyAlignment="1">
      <alignment horizontal="center"/>
    </xf>
    <xf numFmtId="49" fontId="16" fillId="0" borderId="14" xfId="49" applyNumberFormat="1" applyFont="1" applyBorder="1" applyAlignment="1">
      <alignment horizontal="left"/>
    </xf>
    <xf numFmtId="0" fontId="18" fillId="0" borderId="0" xfId="49" applyFont="1" applyBorder="1" applyAlignment="1">
      <alignment horizontal="left"/>
    </xf>
    <xf numFmtId="0" fontId="1" fillId="0" borderId="37" xfId="49" applyBorder="1" applyAlignment="1">
      <alignment horizontal="center"/>
    </xf>
    <xf numFmtId="10" fontId="12" fillId="0" borderId="0" xfId="55" applyNumberFormat="1" applyFont="1" applyBorder="1" applyAlignment="1">
      <alignment horizontal="right"/>
    </xf>
    <xf numFmtId="180" fontId="12" fillId="0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left"/>
    </xf>
    <xf numFmtId="180" fontId="12" fillId="8" borderId="0" xfId="49" applyNumberFormat="1" applyFont="1" applyFill="1" applyBorder="1" applyAlignment="1">
      <alignment horizontal="right"/>
    </xf>
    <xf numFmtId="0" fontId="12" fillId="18" borderId="25" xfId="49" applyFont="1" applyFill="1" applyBorder="1" applyAlignment="1">
      <alignment horizontal="right"/>
    </xf>
    <xf numFmtId="0" fontId="12" fillId="18" borderId="0" xfId="49" applyFont="1" applyFill="1" applyAlignment="1">
      <alignment horizontal="right"/>
    </xf>
    <xf numFmtId="0" fontId="12" fillId="17" borderId="0" xfId="49" applyFont="1" applyFill="1" applyAlignment="1">
      <alignment horizontal="right"/>
    </xf>
    <xf numFmtId="0" fontId="1" fillId="0" borderId="0" xfId="49" applyFill="1" applyBorder="1" applyAlignment="1">
      <alignment horizontal="right"/>
    </xf>
    <xf numFmtId="0" fontId="23" fillId="0" borderId="0" xfId="49" applyFont="1" applyBorder="1" applyAlignment="1">
      <alignment horizontal="right"/>
    </xf>
    <xf numFmtId="0" fontId="12" fillId="0" borderId="0" xfId="49" applyFont="1" applyFill="1" applyAlignment="1">
      <alignment horizontal="right"/>
    </xf>
    <xf numFmtId="0" fontId="35" fillId="18" borderId="0" xfId="49" applyFont="1" applyFill="1" applyBorder="1" applyAlignment="1">
      <alignment horizontal="right"/>
    </xf>
    <xf numFmtId="0" fontId="23" fillId="0" borderId="0" xfId="49" applyFont="1" applyFill="1" applyBorder="1" applyAlignment="1">
      <alignment horizontal="right"/>
    </xf>
    <xf numFmtId="49" fontId="50" fillId="0" borderId="0" xfId="49" applyNumberFormat="1" applyFont="1" applyBorder="1" applyAlignment="1">
      <alignment horizontal="center"/>
    </xf>
    <xf numFmtId="49" fontId="16" fillId="0" borderId="11" xfId="49" applyNumberFormat="1" applyFont="1" applyBorder="1" applyAlignment="1">
      <alignment horizontal="left"/>
    </xf>
    <xf numFmtId="0" fontId="18" fillId="0" borderId="12" xfId="49" applyFont="1" applyBorder="1" applyAlignment="1">
      <alignment horizontal="left"/>
    </xf>
    <xf numFmtId="0" fontId="1" fillId="0" borderId="12" xfId="49" applyBorder="1" applyAlignment="1">
      <alignment horizontal="center"/>
    </xf>
    <xf numFmtId="182" fontId="12" fillId="18" borderId="0" xfId="49" applyNumberFormat="1" applyFont="1" applyFill="1" applyBorder="1" applyAlignment="1">
      <alignment horizontal="right"/>
    </xf>
    <xf numFmtId="0" fontId="18" fillId="9" borderId="8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right"/>
    </xf>
    <xf numFmtId="49" fontId="19" fillId="9" borderId="18" xfId="49" applyNumberFormat="1" applyFont="1" applyFill="1" applyBorder="1" applyAlignment="1">
      <alignment horizontal="center"/>
    </xf>
    <xf numFmtId="49" fontId="19" fillId="17" borderId="18" xfId="49" applyNumberFormat="1" applyFont="1" applyFill="1" applyBorder="1" applyAlignment="1">
      <alignment horizontal="center"/>
    </xf>
    <xf numFmtId="0" fontId="18" fillId="9" borderId="0" xfId="49" applyFont="1" applyFill="1" applyAlignment="1">
      <alignment horizontal="left"/>
    </xf>
    <xf numFmtId="0" fontId="18" fillId="9" borderId="0" xfId="49" applyFont="1" applyFill="1" applyAlignment="1">
      <alignment horizontal="right"/>
    </xf>
    <xf numFmtId="49" fontId="19" fillId="9" borderId="15" xfId="49" applyNumberFormat="1" applyFont="1" applyFill="1" applyBorder="1" applyAlignment="1">
      <alignment horizontal="center"/>
    </xf>
    <xf numFmtId="49" fontId="19" fillId="17" borderId="15" xfId="49" applyNumberFormat="1" applyFont="1" applyFill="1" applyBorder="1" applyAlignment="1">
      <alignment horizontal="center"/>
    </xf>
    <xf numFmtId="49" fontId="19" fillId="9" borderId="11" xfId="49" applyNumberFormat="1" applyFont="1" applyFill="1" applyBorder="1" applyAlignment="1">
      <alignment horizontal="left"/>
    </xf>
    <xf numFmtId="0" fontId="18" fillId="9" borderId="12" xfId="49" applyFont="1" applyFill="1" applyBorder="1" applyAlignment="1">
      <alignment horizontal="left"/>
    </xf>
    <xf numFmtId="0" fontId="18" fillId="9" borderId="12" xfId="49" applyFont="1" applyFill="1" applyBorder="1" applyAlignment="1">
      <alignment horizontal="center"/>
    </xf>
    <xf numFmtId="49" fontId="19" fillId="9" borderId="13" xfId="49" applyNumberFormat="1" applyFont="1" applyFill="1" applyBorder="1" applyAlignment="1">
      <alignment horizontal="center"/>
    </xf>
    <xf numFmtId="49" fontId="19" fillId="17" borderId="13" xfId="49" applyNumberFormat="1" applyFont="1" applyFill="1" applyBorder="1" applyAlignment="1">
      <alignment horizontal="center"/>
    </xf>
    <xf numFmtId="0" fontId="23" fillId="0" borderId="25" xfId="50" applyFont="1" applyFill="1" applyBorder="1"/>
    <xf numFmtId="49" fontId="12" fillId="0" borderId="0" xfId="49" applyNumberFormat="1" applyFont="1" applyAlignment="1">
      <alignment horizontal="left"/>
    </xf>
    <xf numFmtId="0" fontId="1" fillId="0" borderId="0" xfId="49" applyAlignment="1">
      <alignment horizontal="center"/>
    </xf>
    <xf numFmtId="167" fontId="12" fillId="0" borderId="14" xfId="7" applyNumberFormat="1" applyFont="1" applyBorder="1" applyAlignment="1">
      <alignment horizontal="right"/>
    </xf>
    <xf numFmtId="167" fontId="12" fillId="17" borderId="14" xfId="7" applyNumberFormat="1" applyFont="1" applyFill="1" applyBorder="1" applyAlignment="1">
      <alignment horizontal="right"/>
    </xf>
    <xf numFmtId="167" fontId="12" fillId="0" borderId="39" xfId="7" applyNumberFormat="1" applyFont="1" applyBorder="1" applyAlignment="1">
      <alignment horizontal="right"/>
    </xf>
    <xf numFmtId="0" fontId="35" fillId="0" borderId="25" xfId="50" applyFont="1" applyFill="1" applyBorder="1"/>
    <xf numFmtId="167" fontId="12" fillId="0" borderId="40" xfId="7" applyNumberFormat="1" applyFont="1" applyBorder="1" applyAlignment="1">
      <alignment horizontal="right"/>
    </xf>
    <xf numFmtId="167" fontId="12" fillId="8" borderId="14" xfId="7" applyNumberFormat="1" applyFont="1" applyFill="1" applyBorder="1" applyAlignment="1">
      <alignment horizontal="right"/>
    </xf>
    <xf numFmtId="49" fontId="16" fillId="2" borderId="16" xfId="49" applyNumberFormat="1" applyFont="1" applyFill="1" applyBorder="1" applyAlignment="1">
      <alignment horizontal="left"/>
    </xf>
    <xf numFmtId="49" fontId="16" fillId="2" borderId="17" xfId="49" applyNumberFormat="1" applyFont="1" applyFill="1" applyBorder="1" applyAlignment="1">
      <alignment horizontal="left"/>
    </xf>
    <xf numFmtId="0" fontId="1" fillId="2" borderId="17" xfId="49" applyFill="1" applyBorder="1" applyAlignment="1">
      <alignment horizontal="left"/>
    </xf>
    <xf numFmtId="0" fontId="1" fillId="2" borderId="17" xfId="49" applyFill="1" applyBorder="1" applyAlignment="1">
      <alignment horizontal="center"/>
    </xf>
    <xf numFmtId="167" fontId="16" fillId="17" borderId="16" xfId="7" applyNumberFormat="1" applyFont="1" applyFill="1" applyBorder="1" applyAlignment="1">
      <alignment horizontal="right"/>
    </xf>
    <xf numFmtId="167" fontId="16" fillId="2" borderId="41" xfId="7" applyNumberFormat="1" applyFont="1" applyFill="1" applyBorder="1" applyAlignment="1">
      <alignment horizontal="right"/>
    </xf>
    <xf numFmtId="0" fontId="24" fillId="0" borderId="25" xfId="50" applyFont="1" applyFill="1" applyBorder="1"/>
    <xf numFmtId="49" fontId="24" fillId="0" borderId="0" xfId="49" applyNumberFormat="1" applyFont="1" applyAlignment="1">
      <alignment horizontal="left"/>
    </xf>
    <xf numFmtId="0" fontId="11" fillId="0" borderId="0" xfId="49" applyFont="1" applyAlignment="1">
      <alignment horizontal="left"/>
    </xf>
    <xf numFmtId="0" fontId="11" fillId="0" borderId="0" xfId="49" applyFont="1" applyAlignment="1">
      <alignment horizontal="center"/>
    </xf>
    <xf numFmtId="167" fontId="24" fillId="0" borderId="14" xfId="7" applyNumberFormat="1" applyFont="1" applyBorder="1" applyAlignment="1">
      <alignment horizontal="right"/>
    </xf>
    <xf numFmtId="167" fontId="24" fillId="17" borderId="14" xfId="7" applyNumberFormat="1" applyFont="1" applyFill="1" applyBorder="1" applyAlignment="1">
      <alignment horizontal="right"/>
    </xf>
    <xf numFmtId="0" fontId="11" fillId="0" borderId="0" xfId="49" applyFont="1"/>
    <xf numFmtId="167" fontId="24" fillId="0" borderId="40" xfId="7" applyNumberFormat="1" applyFont="1" applyBorder="1" applyAlignment="1">
      <alignment horizontal="right"/>
    </xf>
    <xf numFmtId="0" fontId="35" fillId="0" borderId="28" xfId="50" applyFont="1" applyFill="1" applyBorder="1"/>
    <xf numFmtId="167" fontId="16" fillId="8" borderId="16" xfId="7" applyNumberFormat="1" applyFont="1" applyFill="1" applyBorder="1" applyAlignment="1">
      <alignment horizontal="right"/>
    </xf>
    <xf numFmtId="167" fontId="12" fillId="18" borderId="14" xfId="7" applyNumberFormat="1" applyFont="1" applyFill="1" applyBorder="1" applyAlignment="1">
      <alignment horizontal="right"/>
    </xf>
    <xf numFmtId="49" fontId="24" fillId="0" borderId="14" xfId="49" applyNumberFormat="1" applyFont="1" applyBorder="1" applyAlignment="1">
      <alignment horizontal="left"/>
    </xf>
    <xf numFmtId="167" fontId="24" fillId="0" borderId="39" xfId="7" applyNumberFormat="1" applyFont="1" applyBorder="1" applyAlignment="1">
      <alignment horizontal="right"/>
    </xf>
    <xf numFmtId="167" fontId="24" fillId="0" borderId="14" xfId="7" applyNumberFormat="1" applyFont="1" applyFill="1" applyBorder="1" applyAlignment="1">
      <alignment horizontal="right"/>
    </xf>
    <xf numFmtId="167" fontId="23" fillId="0" borderId="14" xfId="7" applyNumberFormat="1" applyFont="1" applyBorder="1" applyAlignment="1">
      <alignment horizontal="right"/>
    </xf>
    <xf numFmtId="167" fontId="23" fillId="0" borderId="40" xfId="7" applyNumberFormat="1" applyFont="1" applyBorder="1" applyAlignment="1">
      <alignment horizontal="right"/>
    </xf>
    <xf numFmtId="49" fontId="12" fillId="0" borderId="14" xfId="49" applyNumberFormat="1" applyFont="1" applyBorder="1" applyAlignment="1">
      <alignment horizontal="center"/>
    </xf>
    <xf numFmtId="167" fontId="12" fillId="0" borderId="42" xfId="7" applyNumberFormat="1" applyFont="1" applyBorder="1" applyAlignment="1">
      <alignment horizontal="right"/>
    </xf>
    <xf numFmtId="49" fontId="23" fillId="0" borderId="26" xfId="49" applyNumberFormat="1" applyFont="1" applyBorder="1" applyAlignment="1">
      <alignment horizontal="left"/>
    </xf>
    <xf numFmtId="49" fontId="23" fillId="0" borderId="43" xfId="49" applyNumberFormat="1" applyFont="1" applyBorder="1" applyAlignment="1">
      <alignment horizontal="left"/>
    </xf>
    <xf numFmtId="0" fontId="4" fillId="0" borderId="43" xfId="49" applyFont="1" applyBorder="1" applyAlignment="1">
      <alignment horizontal="left"/>
    </xf>
    <xf numFmtId="0" fontId="4" fillId="0" borderId="43" xfId="49" applyFont="1" applyBorder="1" applyAlignment="1">
      <alignment horizontal="center"/>
    </xf>
    <xf numFmtId="167" fontId="23" fillId="0" borderId="44" xfId="7" applyNumberFormat="1" applyFont="1" applyBorder="1" applyAlignment="1">
      <alignment horizontal="right"/>
    </xf>
    <xf numFmtId="167" fontId="23" fillId="17" borderId="44" xfId="7" applyNumberFormat="1" applyFont="1" applyFill="1" applyBorder="1" applyAlignment="1">
      <alignment horizontal="right"/>
    </xf>
    <xf numFmtId="167" fontId="23" fillId="17" borderId="45" xfId="7" applyNumberFormat="1" applyFont="1" applyFill="1" applyBorder="1" applyAlignment="1">
      <alignment horizontal="right"/>
    </xf>
    <xf numFmtId="0" fontId="4" fillId="0" borderId="0" xfId="49" applyFont="1"/>
    <xf numFmtId="167" fontId="23" fillId="0" borderId="26" xfId="7" applyNumberFormat="1" applyFont="1" applyBorder="1" applyAlignment="1">
      <alignment horizontal="right"/>
    </xf>
    <xf numFmtId="167" fontId="23" fillId="0" borderId="45" xfId="7" applyNumberFormat="1" applyFont="1" applyBorder="1" applyAlignment="1">
      <alignment horizontal="right"/>
    </xf>
    <xf numFmtId="167" fontId="24" fillId="18" borderId="44" xfId="7" applyNumberFormat="1" applyFont="1" applyFill="1" applyBorder="1" applyAlignment="1">
      <alignment horizontal="right"/>
    </xf>
    <xf numFmtId="167" fontId="23" fillId="18" borderId="44" xfId="7" applyNumberFormat="1" applyFont="1" applyFill="1" applyBorder="1" applyAlignment="1">
      <alignment horizontal="right"/>
    </xf>
    <xf numFmtId="49" fontId="35" fillId="0" borderId="26" xfId="49" applyNumberFormat="1" applyFont="1" applyBorder="1" applyAlignment="1">
      <alignment horizontal="left"/>
    </xf>
    <xf numFmtId="49" fontId="35" fillId="0" borderId="43" xfId="49" applyNumberFormat="1" applyFont="1" applyBorder="1" applyAlignment="1">
      <alignment horizontal="left"/>
    </xf>
    <xf numFmtId="0" fontId="8" fillId="0" borderId="43" xfId="49" applyFont="1" applyBorder="1" applyAlignment="1">
      <alignment horizontal="left"/>
    </xf>
    <xf numFmtId="0" fontId="8" fillId="0" borderId="43" xfId="49" applyFont="1" applyBorder="1" applyAlignment="1">
      <alignment horizontal="center"/>
    </xf>
    <xf numFmtId="167" fontId="35" fillId="0" borderId="44" xfId="7" applyNumberFormat="1" applyFont="1" applyBorder="1" applyAlignment="1">
      <alignment horizontal="right"/>
    </xf>
    <xf numFmtId="167" fontId="35" fillId="17" borderId="44" xfId="7" applyNumberFormat="1" applyFont="1" applyFill="1" applyBorder="1" applyAlignment="1">
      <alignment horizontal="right"/>
    </xf>
    <xf numFmtId="167" fontId="47" fillId="18" borderId="44" xfId="7" applyNumberFormat="1" applyFont="1" applyFill="1" applyBorder="1" applyAlignment="1">
      <alignment horizontal="right"/>
    </xf>
    <xf numFmtId="167" fontId="35" fillId="18" borderId="44" xfId="7" applyNumberFormat="1" applyFont="1" applyFill="1" applyBorder="1" applyAlignment="1">
      <alignment horizontal="right"/>
    </xf>
    <xf numFmtId="167" fontId="35" fillId="17" borderId="45" xfId="7" applyNumberFormat="1" applyFont="1" applyFill="1" applyBorder="1" applyAlignment="1">
      <alignment horizontal="right"/>
    </xf>
    <xf numFmtId="0" fontId="8" fillId="0" borderId="0" xfId="49" applyFont="1"/>
    <xf numFmtId="167" fontId="35" fillId="0" borderId="26" xfId="7" applyNumberFormat="1" applyFont="1" applyBorder="1" applyAlignment="1">
      <alignment horizontal="right"/>
    </xf>
    <xf numFmtId="167" fontId="35" fillId="0" borderId="45" xfId="7" applyNumberFormat="1" applyFont="1" applyBorder="1" applyAlignment="1">
      <alignment horizontal="right"/>
    </xf>
    <xf numFmtId="49" fontId="23" fillId="0" borderId="14" xfId="49" applyNumberFormat="1" applyFont="1" applyBorder="1" applyAlignment="1">
      <alignment horizontal="center"/>
    </xf>
    <xf numFmtId="49" fontId="12" fillId="0" borderId="14" xfId="49" applyNumberFormat="1" applyFont="1" applyBorder="1" applyAlignment="1">
      <alignment horizontal="left"/>
    </xf>
    <xf numFmtId="165" fontId="12" fillId="0" borderId="14" xfId="7" applyNumberFormat="1" applyFont="1" applyBorder="1" applyAlignment="1">
      <alignment horizontal="right"/>
    </xf>
    <xf numFmtId="165" fontId="12" fillId="0" borderId="40" xfId="7" applyNumberFormat="1" applyFont="1" applyBorder="1" applyAlignment="1">
      <alignment horizontal="right"/>
    </xf>
    <xf numFmtId="167" fontId="1" fillId="0" borderId="0" xfId="7" applyNumberFormat="1" applyFont="1"/>
    <xf numFmtId="49" fontId="12" fillId="0" borderId="0" xfId="49" applyNumberFormat="1" applyFont="1" applyAlignment="1">
      <alignment horizontal="right"/>
    </xf>
    <xf numFmtId="170" fontId="16" fillId="0" borderId="0" xfId="49" applyNumberFormat="1" applyFont="1" applyAlignment="1">
      <alignment horizontal="left"/>
    </xf>
    <xf numFmtId="173" fontId="16" fillId="0" borderId="0" xfId="49" applyNumberFormat="1" applyFont="1" applyAlignment="1">
      <alignment horizontal="left"/>
    </xf>
    <xf numFmtId="49" fontId="16" fillId="0" borderId="0" xfId="49" applyNumberFormat="1" applyFont="1" applyAlignment="1">
      <alignment horizontal="left"/>
    </xf>
    <xf numFmtId="0" fontId="1" fillId="0" borderId="0" xfId="49" applyFont="1" applyAlignment="1">
      <alignment horizontal="left"/>
    </xf>
    <xf numFmtId="0" fontId="1" fillId="0" borderId="9" xfId="49" applyBorder="1" applyAlignment="1">
      <alignment horizontal="right"/>
    </xf>
    <xf numFmtId="0" fontId="1" fillId="0" borderId="9" xfId="49" applyBorder="1" applyAlignment="1">
      <alignment horizontal="left"/>
    </xf>
    <xf numFmtId="0" fontId="1" fillId="0" borderId="38" xfId="49" applyBorder="1" applyAlignment="1">
      <alignment horizontal="right"/>
    </xf>
    <xf numFmtId="0" fontId="1" fillId="0" borderId="36" xfId="49" applyBorder="1" applyAlignment="1">
      <alignment horizontal="center"/>
    </xf>
    <xf numFmtId="181" fontId="12" fillId="0" borderId="12" xfId="49" applyNumberFormat="1" applyFont="1" applyBorder="1" applyAlignment="1">
      <alignment horizontal="right"/>
    </xf>
    <xf numFmtId="0" fontId="1" fillId="0" borderId="12" xfId="49" applyBorder="1" applyAlignment="1">
      <alignment horizontal="right"/>
    </xf>
    <xf numFmtId="0" fontId="1" fillId="0" borderId="12" xfId="49" applyBorder="1" applyAlignment="1">
      <alignment horizontal="left"/>
    </xf>
    <xf numFmtId="0" fontId="1" fillId="0" borderId="36" xfId="49" applyBorder="1" applyAlignment="1">
      <alignment horizontal="right"/>
    </xf>
    <xf numFmtId="49" fontId="16" fillId="0" borderId="16" xfId="49" applyNumberFormat="1" applyFont="1" applyBorder="1" applyAlignment="1">
      <alignment horizontal="left"/>
    </xf>
    <xf numFmtId="0" fontId="1" fillId="0" borderId="17" xfId="49" applyBorder="1" applyAlignment="1">
      <alignment horizontal="left"/>
    </xf>
    <xf numFmtId="0" fontId="1" fillId="0" borderId="17" xfId="49" applyBorder="1" applyAlignment="1">
      <alignment horizontal="center"/>
    </xf>
    <xf numFmtId="180" fontId="12" fillId="0" borderId="16" xfId="49" applyNumberFormat="1" applyFont="1" applyBorder="1" applyAlignment="1">
      <alignment horizontal="right"/>
    </xf>
    <xf numFmtId="0" fontId="1" fillId="0" borderId="17" xfId="49" applyBorder="1" applyAlignment="1">
      <alignment horizontal="right"/>
    </xf>
    <xf numFmtId="0" fontId="1" fillId="0" borderId="46" xfId="49" applyBorder="1" applyAlignment="1">
      <alignment horizontal="left"/>
    </xf>
    <xf numFmtId="0" fontId="18" fillId="9" borderId="17" xfId="49" applyFont="1" applyFill="1" applyBorder="1" applyAlignment="1">
      <alignment horizontal="center"/>
    </xf>
    <xf numFmtId="49" fontId="19" fillId="9" borderId="17" xfId="49" applyNumberFormat="1" applyFont="1" applyFill="1" applyBorder="1" applyAlignment="1">
      <alignment horizontal="left"/>
    </xf>
    <xf numFmtId="0" fontId="18" fillId="9" borderId="46" xfId="49" applyFont="1" applyFill="1" applyBorder="1" applyAlignment="1">
      <alignment horizontal="center"/>
    </xf>
    <xf numFmtId="49" fontId="19" fillId="9" borderId="37" xfId="49" applyNumberFormat="1" applyFont="1" applyFill="1" applyBorder="1" applyAlignment="1">
      <alignment horizontal="center"/>
    </xf>
    <xf numFmtId="49" fontId="19" fillId="9" borderId="10" xfId="49" applyNumberFormat="1" applyFont="1" applyFill="1" applyBorder="1" applyAlignment="1">
      <alignment horizontal="center"/>
    </xf>
    <xf numFmtId="0" fontId="18" fillId="9" borderId="15" xfId="49" applyFont="1" applyFill="1" applyBorder="1" applyAlignment="1">
      <alignment horizontal="center"/>
    </xf>
    <xf numFmtId="0" fontId="18" fillId="9" borderId="36" xfId="49" applyFont="1" applyFill="1" applyBorder="1" applyAlignment="1">
      <alignment horizontal="center"/>
    </xf>
    <xf numFmtId="0" fontId="18" fillId="9" borderId="13" xfId="49" applyFont="1" applyFill="1" applyBorder="1" applyAlignment="1">
      <alignment horizontal="center"/>
    </xf>
    <xf numFmtId="172" fontId="12" fillId="0" borderId="14" xfId="49" applyNumberFormat="1" applyFont="1" applyBorder="1" applyAlignment="1">
      <alignment horizontal="right"/>
    </xf>
    <xf numFmtId="0" fontId="1" fillId="0" borderId="14" xfId="49" applyBorder="1" applyAlignment="1">
      <alignment horizontal="right"/>
    </xf>
    <xf numFmtId="172" fontId="12" fillId="0" borderId="15" xfId="49" applyNumberFormat="1" applyFont="1" applyBorder="1" applyAlignment="1">
      <alignment horizontal="right"/>
    </xf>
    <xf numFmtId="172" fontId="16" fillId="2" borderId="16" xfId="49" applyNumberFormat="1" applyFont="1" applyFill="1" applyBorder="1" applyAlignment="1">
      <alignment horizontal="right"/>
    </xf>
    <xf numFmtId="0" fontId="1" fillId="2" borderId="16" xfId="49" applyFill="1" applyBorder="1" applyAlignment="1">
      <alignment horizontal="right"/>
    </xf>
    <xf numFmtId="172" fontId="16" fillId="2" borderId="18" xfId="49" applyNumberFormat="1" applyFont="1" applyFill="1" applyBorder="1" applyAlignment="1">
      <alignment horizontal="right"/>
    </xf>
    <xf numFmtId="49" fontId="16" fillId="2" borderId="12" xfId="49" applyNumberFormat="1" applyFont="1" applyFill="1" applyBorder="1" applyAlignment="1">
      <alignment horizontal="left"/>
    </xf>
    <xf numFmtId="0" fontId="1" fillId="2" borderId="12" xfId="49" applyFill="1" applyBorder="1" applyAlignment="1">
      <alignment horizontal="left"/>
    </xf>
    <xf numFmtId="0" fontId="1" fillId="2" borderId="12" xfId="49" applyFill="1" applyBorder="1" applyAlignment="1">
      <alignment horizontal="center"/>
    </xf>
    <xf numFmtId="172" fontId="16" fillId="2" borderId="11" xfId="49" applyNumberFormat="1" applyFont="1" applyFill="1" applyBorder="1" applyAlignment="1">
      <alignment horizontal="right"/>
    </xf>
    <xf numFmtId="0" fontId="1" fillId="2" borderId="11" xfId="49" applyFill="1" applyBorder="1" applyAlignment="1">
      <alignment horizontal="right"/>
    </xf>
    <xf numFmtId="172" fontId="16" fillId="2" borderId="13" xfId="49" applyNumberFormat="1" applyFont="1" applyFill="1" applyBorder="1" applyAlignment="1">
      <alignment horizontal="right"/>
    </xf>
    <xf numFmtId="0" fontId="1" fillId="2" borderId="12" xfId="49" applyFill="1" applyBorder="1" applyAlignment="1">
      <alignment horizontal="right"/>
    </xf>
    <xf numFmtId="0" fontId="1" fillId="0" borderId="15" xfId="49" applyBorder="1" applyAlignment="1">
      <alignment horizontal="right"/>
    </xf>
    <xf numFmtId="0" fontId="1" fillId="0" borderId="37" xfId="49" applyBorder="1" applyAlignment="1">
      <alignment horizontal="right"/>
    </xf>
    <xf numFmtId="0" fontId="1" fillId="0" borderId="15" xfId="49" applyBorder="1" applyAlignment="1">
      <alignment horizontal="left"/>
    </xf>
    <xf numFmtId="49" fontId="12" fillId="0" borderId="15" xfId="49" applyNumberFormat="1" applyFont="1" applyBorder="1" applyAlignment="1">
      <alignment horizontal="right"/>
    </xf>
    <xf numFmtId="0" fontId="1" fillId="0" borderId="13" xfId="49" applyBorder="1" applyAlignment="1">
      <alignment horizontal="right"/>
    </xf>
    <xf numFmtId="0" fontId="1" fillId="0" borderId="13" xfId="49" applyBorder="1" applyAlignment="1">
      <alignment horizontal="left"/>
    </xf>
    <xf numFmtId="0" fontId="1" fillId="0" borderId="37" xfId="49" applyBorder="1" applyAlignment="1">
      <alignment horizontal="left"/>
    </xf>
    <xf numFmtId="49" fontId="16" fillId="0" borderId="17" xfId="49" applyNumberFormat="1" applyFont="1" applyBorder="1" applyAlignment="1">
      <alignment horizontal="left"/>
    </xf>
    <xf numFmtId="49" fontId="12" fillId="0" borderId="46" xfId="49" applyNumberFormat="1" applyFont="1" applyBorder="1" applyAlignment="1">
      <alignment horizontal="left"/>
    </xf>
    <xf numFmtId="0" fontId="27" fillId="9" borderId="17" xfId="1" applyFont="1" applyFill="1" applyBorder="1" applyAlignment="1">
      <alignment horizontal="left"/>
    </xf>
    <xf numFmtId="167" fontId="12" fillId="0" borderId="14" xfId="7" applyNumberFormat="1" applyFont="1" applyFill="1" applyBorder="1" applyAlignment="1">
      <alignment horizontal="right"/>
    </xf>
    <xf numFmtId="167" fontId="16" fillId="11" borderId="16" xfId="7" applyNumberFormat="1" applyFont="1" applyFill="1" applyBorder="1" applyAlignment="1">
      <alignment horizontal="right"/>
    </xf>
    <xf numFmtId="49" fontId="23" fillId="0" borderId="47" xfId="49" applyNumberFormat="1" applyFont="1" applyBorder="1" applyAlignment="1">
      <alignment horizontal="left"/>
    </xf>
    <xf numFmtId="49" fontId="23" fillId="0" borderId="19" xfId="49" applyNumberFormat="1" applyFont="1" applyBorder="1" applyAlignment="1">
      <alignment horizontal="left"/>
    </xf>
    <xf numFmtId="0" fontId="4" fillId="0" borderId="19" xfId="49" applyFont="1" applyBorder="1" applyAlignment="1">
      <alignment horizontal="left"/>
    </xf>
    <xf numFmtId="0" fontId="4" fillId="0" borderId="19" xfId="49" applyFont="1" applyBorder="1" applyAlignment="1">
      <alignment horizontal="center"/>
    </xf>
    <xf numFmtId="167" fontId="23" fillId="0" borderId="48" xfId="7" applyNumberFormat="1" applyFont="1" applyBorder="1" applyAlignment="1">
      <alignment horizontal="right"/>
    </xf>
    <xf numFmtId="167" fontId="23" fillId="17" borderId="48" xfId="7" applyNumberFormat="1" applyFont="1" applyFill="1" applyBorder="1" applyAlignment="1">
      <alignment horizontal="right"/>
    </xf>
    <xf numFmtId="167" fontId="23" fillId="17" borderId="49" xfId="7" applyNumberFormat="1" applyFont="1" applyFill="1" applyBorder="1" applyAlignment="1">
      <alignment horizontal="right"/>
    </xf>
    <xf numFmtId="49" fontId="23" fillId="0" borderId="7" xfId="49" applyNumberFormat="1" applyFont="1" applyBorder="1" applyAlignment="1">
      <alignment horizontal="left"/>
    </xf>
    <xf numFmtId="0" fontId="4" fillId="0" borderId="7" xfId="49" applyFont="1" applyBorder="1" applyAlignment="1">
      <alignment horizontal="left"/>
    </xf>
    <xf numFmtId="0" fontId="4" fillId="0" borderId="7" xfId="49" applyFont="1" applyBorder="1" applyAlignment="1">
      <alignment horizontal="center"/>
    </xf>
    <xf numFmtId="167" fontId="23" fillId="0" borderId="50" xfId="7" applyNumberFormat="1" applyFont="1" applyBorder="1" applyAlignment="1">
      <alignment horizontal="right"/>
    </xf>
    <xf numFmtId="167" fontId="23" fillId="17" borderId="50" xfId="7" applyNumberFormat="1" applyFont="1" applyFill="1" applyBorder="1" applyAlignment="1">
      <alignment horizontal="right"/>
    </xf>
    <xf numFmtId="167" fontId="23" fillId="17" borderId="42" xfId="7" applyNumberFormat="1" applyFont="1" applyFill="1" applyBorder="1" applyAlignment="1">
      <alignment horizontal="right"/>
    </xf>
    <xf numFmtId="167" fontId="23" fillId="0" borderId="47" xfId="7" applyNumberFormat="1" applyFont="1" applyBorder="1" applyAlignment="1">
      <alignment horizontal="right"/>
    </xf>
    <xf numFmtId="167" fontId="23" fillId="0" borderId="49" xfId="7" applyNumberFormat="1" applyFont="1" applyBorder="1" applyAlignment="1">
      <alignment horizontal="right"/>
    </xf>
    <xf numFmtId="167" fontId="23" fillId="0" borderId="51" xfId="7" applyNumberFormat="1" applyFont="1" applyBorder="1" applyAlignment="1">
      <alignment horizontal="right"/>
    </xf>
    <xf numFmtId="167" fontId="23" fillId="0" borderId="42" xfId="7" applyNumberFormat="1" applyFont="1" applyBorder="1" applyAlignment="1">
      <alignment horizontal="right"/>
    </xf>
    <xf numFmtId="49" fontId="12" fillId="0" borderId="0" xfId="1" applyNumberFormat="1" applyFont="1" applyFill="1" applyBorder="1" applyAlignment="1">
      <alignment horizontal="right"/>
    </xf>
    <xf numFmtId="177" fontId="12" fillId="18" borderId="0" xfId="49" applyNumberFormat="1" applyFont="1" applyFill="1" applyAlignment="1">
      <alignment horizontal="right"/>
    </xf>
    <xf numFmtId="167" fontId="1" fillId="0" borderId="0" xfId="49" applyNumberFormat="1"/>
    <xf numFmtId="0" fontId="27" fillId="0" borderId="0" xfId="1" applyFont="1" applyFill="1" applyBorder="1" applyAlignment="1">
      <alignment horizontal="right"/>
    </xf>
    <xf numFmtId="169" fontId="2" fillId="12" borderId="22" xfId="57" applyNumberFormat="1" applyFont="1" applyFill="1" applyBorder="1" applyAlignment="1"/>
    <xf numFmtId="169" fontId="2" fillId="15" borderId="22" xfId="57" applyNumberFormat="1" applyFont="1" applyFill="1" applyBorder="1"/>
    <xf numFmtId="167" fontId="23" fillId="8" borderId="48" xfId="7" applyNumberFormat="1" applyFont="1" applyFill="1" applyBorder="1" applyAlignment="1">
      <alignment horizontal="right"/>
    </xf>
    <xf numFmtId="0" fontId="18" fillId="0" borderId="9" xfId="1" applyFont="1" applyBorder="1" applyAlignment="1">
      <alignment horizontal="left"/>
    </xf>
    <xf numFmtId="0" fontId="27" fillId="0" borderId="38" xfId="1" applyFont="1" applyBorder="1" applyAlignment="1">
      <alignment horizontal="center"/>
    </xf>
    <xf numFmtId="180" fontId="12" fillId="0" borderId="9" xfId="1" applyNumberFormat="1" applyFont="1" applyBorder="1" applyAlignment="1">
      <alignment horizontal="right"/>
    </xf>
    <xf numFmtId="49" fontId="16" fillId="0" borderId="8" xfId="1" applyNumberFormat="1" applyFont="1" applyBorder="1" applyAlignment="1">
      <alignment horizontal="left"/>
    </xf>
    <xf numFmtId="0" fontId="27" fillId="0" borderId="9" xfId="1" applyFont="1" applyBorder="1" applyAlignment="1">
      <alignment horizontal="right"/>
    </xf>
    <xf numFmtId="0" fontId="27" fillId="0" borderId="38" xfId="1" applyFont="1" applyBorder="1" applyAlignment="1">
      <alignment horizontal="right"/>
    </xf>
    <xf numFmtId="49" fontId="16" fillId="0" borderId="11" xfId="1" applyNumberFormat="1" applyFont="1" applyBorder="1" applyAlignment="1">
      <alignment horizontal="left"/>
    </xf>
    <xf numFmtId="0" fontId="18" fillId="0" borderId="12" xfId="1" applyFont="1" applyBorder="1" applyAlignment="1">
      <alignment horizontal="left"/>
    </xf>
    <xf numFmtId="0" fontId="27" fillId="0" borderId="36" xfId="1" applyFont="1" applyBorder="1" applyAlignment="1">
      <alignment horizontal="center"/>
    </xf>
    <xf numFmtId="181" fontId="12" fillId="0" borderId="12" xfId="1" applyNumberFormat="1" applyFont="1" applyBorder="1" applyAlignment="1">
      <alignment horizontal="right"/>
    </xf>
    <xf numFmtId="0" fontId="27" fillId="0" borderId="12" xfId="1" applyFont="1" applyBorder="1" applyAlignment="1">
      <alignment horizontal="right"/>
    </xf>
    <xf numFmtId="0" fontId="27" fillId="0" borderId="12" xfId="1" applyFont="1" applyBorder="1" applyAlignment="1">
      <alignment horizontal="left"/>
    </xf>
    <xf numFmtId="0" fontId="27" fillId="0" borderId="36" xfId="1" applyFont="1" applyBorder="1" applyAlignment="1">
      <alignment horizontal="right"/>
    </xf>
    <xf numFmtId="49" fontId="16" fillId="0" borderId="16" xfId="1" applyNumberFormat="1" applyFont="1" applyBorder="1" applyAlignment="1">
      <alignment horizontal="left"/>
    </xf>
    <xf numFmtId="0" fontId="27" fillId="0" borderId="17" xfId="1" applyFont="1" applyBorder="1" applyAlignment="1">
      <alignment horizontal="left"/>
    </xf>
    <xf numFmtId="0" fontId="27" fillId="0" borderId="17" xfId="1" applyFont="1" applyBorder="1" applyAlignment="1">
      <alignment horizontal="center"/>
    </xf>
    <xf numFmtId="180" fontId="12" fillId="0" borderId="16" xfId="1" applyNumberFormat="1" applyFont="1" applyBorder="1" applyAlignment="1">
      <alignment horizontal="right"/>
    </xf>
    <xf numFmtId="0" fontId="27" fillId="0" borderId="17" xfId="1" applyFont="1" applyBorder="1" applyAlignment="1">
      <alignment horizontal="right"/>
    </xf>
    <xf numFmtId="0" fontId="27" fillId="0" borderId="46" xfId="1" applyFont="1" applyBorder="1" applyAlignment="1">
      <alignment horizontal="left"/>
    </xf>
    <xf numFmtId="0" fontId="18" fillId="9" borderId="9" xfId="1" applyFont="1" applyFill="1" applyBorder="1" applyAlignment="1">
      <alignment horizontal="right"/>
    </xf>
    <xf numFmtId="49" fontId="19" fillId="9" borderId="18" xfId="1" applyNumberFormat="1" applyFont="1" applyFill="1" applyBorder="1" applyAlignment="1">
      <alignment horizontal="center"/>
    </xf>
    <xf numFmtId="0" fontId="18" fillId="9" borderId="17" xfId="1" applyFont="1" applyFill="1" applyBorder="1" applyAlignment="1">
      <alignment horizontal="center"/>
    </xf>
    <xf numFmtId="49" fontId="19" fillId="9" borderId="17" xfId="1" applyNumberFormat="1" applyFont="1" applyFill="1" applyBorder="1" applyAlignment="1">
      <alignment horizontal="left"/>
    </xf>
    <xf numFmtId="0" fontId="18" fillId="9" borderId="46" xfId="1" applyFont="1" applyFill="1" applyBorder="1" applyAlignment="1">
      <alignment horizontal="center"/>
    </xf>
    <xf numFmtId="0" fontId="18" fillId="9" borderId="0" xfId="1" applyFont="1" applyFill="1" applyAlignment="1">
      <alignment horizontal="left"/>
    </xf>
    <xf numFmtId="0" fontId="18" fillId="9" borderId="0" xfId="1" applyFont="1" applyFill="1" applyAlignment="1">
      <alignment horizontal="right"/>
    </xf>
    <xf numFmtId="49" fontId="19" fillId="9" borderId="37" xfId="1" applyNumberFormat="1" applyFont="1" applyFill="1" applyBorder="1" applyAlignment="1">
      <alignment horizontal="center"/>
    </xf>
    <xf numFmtId="0" fontId="18" fillId="9" borderId="15" xfId="1" applyFont="1" applyFill="1" applyBorder="1" applyAlignment="1">
      <alignment horizontal="center"/>
    </xf>
    <xf numFmtId="0" fontId="18" fillId="9" borderId="13" xfId="1" applyFont="1" applyFill="1" applyBorder="1" applyAlignment="1">
      <alignment horizontal="center"/>
    </xf>
    <xf numFmtId="49" fontId="16" fillId="2" borderId="17" xfId="1" applyNumberFormat="1" applyFont="1" applyFill="1" applyBorder="1" applyAlignment="1">
      <alignment horizontal="left"/>
    </xf>
    <xf numFmtId="0" fontId="27" fillId="2" borderId="17" xfId="1" applyFont="1" applyFill="1" applyBorder="1" applyAlignment="1">
      <alignment horizontal="center"/>
    </xf>
    <xf numFmtId="49" fontId="16" fillId="2" borderId="12" xfId="1" applyNumberFormat="1" applyFont="1" applyFill="1" applyBorder="1" applyAlignment="1">
      <alignment horizontal="left"/>
    </xf>
    <xf numFmtId="0" fontId="27" fillId="2" borderId="12" xfId="1" applyFont="1" applyFill="1" applyBorder="1" applyAlignment="1">
      <alignment horizontal="center"/>
    </xf>
    <xf numFmtId="0" fontId="27" fillId="0" borderId="37" xfId="1" applyFont="1" applyBorder="1" applyAlignment="1">
      <alignment horizontal="center"/>
    </xf>
    <xf numFmtId="0" fontId="27" fillId="0" borderId="15" xfId="1" applyFont="1" applyBorder="1" applyAlignment="1">
      <alignment horizontal="left"/>
    </xf>
    <xf numFmtId="0" fontId="27" fillId="0" borderId="13" xfId="1" applyFont="1" applyBorder="1" applyAlignment="1">
      <alignment horizontal="right"/>
    </xf>
    <xf numFmtId="0" fontId="27" fillId="0" borderId="13" xfId="1" applyFont="1" applyBorder="1" applyAlignment="1">
      <alignment horizontal="left"/>
    </xf>
    <xf numFmtId="49" fontId="16" fillId="0" borderId="17" xfId="1" applyNumberFormat="1" applyFont="1" applyBorder="1" applyAlignment="1">
      <alignment horizontal="left"/>
    </xf>
    <xf numFmtId="49" fontId="12" fillId="0" borderId="46" xfId="1" applyNumberFormat="1" applyFont="1" applyBorder="1" applyAlignment="1">
      <alignment horizontal="left"/>
    </xf>
    <xf numFmtId="0" fontId="6" fillId="0" borderId="0" xfId="49" applyFont="1" applyFill="1" applyAlignment="1">
      <alignment horizontal="right"/>
    </xf>
    <xf numFmtId="165" fontId="16" fillId="2" borderId="16" xfId="7" applyNumberFormat="1" applyFont="1" applyFill="1" applyBorder="1" applyAlignment="1">
      <alignment horizontal="right"/>
    </xf>
    <xf numFmtId="0" fontId="4" fillId="20" borderId="52" xfId="49" applyFont="1" applyFill="1" applyBorder="1" applyAlignment="1">
      <alignment horizontal="centerContinuous"/>
    </xf>
    <xf numFmtId="165" fontId="24" fillId="0" borderId="14" xfId="7" applyNumberFormat="1" applyFont="1" applyBorder="1" applyAlignment="1">
      <alignment horizontal="right"/>
    </xf>
    <xf numFmtId="183" fontId="24" fillId="0" borderId="14" xfId="7" applyNumberFormat="1" applyFont="1" applyBorder="1" applyAlignment="1">
      <alignment horizontal="right"/>
    </xf>
    <xf numFmtId="172" fontId="29" fillId="0" borderId="0" xfId="48" applyNumberFormat="1"/>
    <xf numFmtId="167" fontId="51" fillId="0" borderId="14" xfId="7" applyNumberFormat="1" applyFont="1" applyBorder="1" applyAlignment="1">
      <alignment horizontal="right"/>
    </xf>
    <xf numFmtId="10" fontId="12" fillId="0" borderId="14" xfId="55" applyNumberFormat="1" applyFont="1" applyBorder="1" applyAlignment="1">
      <alignment horizontal="right"/>
    </xf>
    <xf numFmtId="172" fontId="12" fillId="0" borderId="9" xfId="1" applyNumberFormat="1" applyFont="1" applyBorder="1" applyAlignment="1">
      <alignment horizontal="right"/>
    </xf>
    <xf numFmtId="180" fontId="0" fillId="0" borderId="0" xfId="1" applyNumberFormat="1" applyFont="1" applyBorder="1"/>
    <xf numFmtId="167" fontId="1" fillId="0" borderId="0" xfId="49" applyNumberFormat="1" applyFill="1" applyBorder="1" applyAlignment="1">
      <alignment horizontal="right"/>
    </xf>
    <xf numFmtId="167" fontId="23" fillId="8" borderId="51" xfId="7" applyNumberFormat="1" applyFont="1" applyFill="1" applyBorder="1" applyAlignment="1">
      <alignment horizontal="right"/>
    </xf>
    <xf numFmtId="167" fontId="23" fillId="0" borderId="53" xfId="7" applyNumberFormat="1" applyFont="1" applyBorder="1" applyAlignment="1">
      <alignment horizontal="right"/>
    </xf>
    <xf numFmtId="167" fontId="23" fillId="8" borderId="50" xfId="7" applyNumberFormat="1" applyFont="1" applyFill="1" applyBorder="1" applyAlignment="1">
      <alignment horizontal="right"/>
    </xf>
    <xf numFmtId="167" fontId="12" fillId="0" borderId="40" xfId="7" applyNumberFormat="1" applyFont="1" applyFill="1" applyBorder="1" applyAlignment="1">
      <alignment horizontal="right"/>
    </xf>
    <xf numFmtId="165" fontId="12" fillId="0" borderId="14" xfId="7" applyNumberFormat="1" applyFont="1" applyFill="1" applyBorder="1" applyAlignment="1">
      <alignment horizontal="right"/>
    </xf>
    <xf numFmtId="167" fontId="23" fillId="0" borderId="26" xfId="7" applyNumberFormat="1" applyFont="1" applyBorder="1" applyAlignment="1">
      <alignment horizontal="centerContinuous"/>
    </xf>
    <xf numFmtId="167" fontId="23" fillId="0" borderId="43" xfId="7" applyNumberFormat="1" applyFont="1" applyBorder="1" applyAlignment="1">
      <alignment horizontal="centerContinuous"/>
    </xf>
    <xf numFmtId="167" fontId="23" fillId="0" borderId="54" xfId="7" applyNumberFormat="1" applyFont="1" applyBorder="1" applyAlignment="1">
      <alignment horizontal="centerContinuous"/>
    </xf>
    <xf numFmtId="49" fontId="1" fillId="0" borderId="15" xfId="49" applyNumberFormat="1" applyBorder="1" applyAlignment="1">
      <alignment horizontal="right"/>
    </xf>
    <xf numFmtId="0" fontId="4" fillId="0" borderId="0" xfId="1" applyFont="1"/>
    <xf numFmtId="49" fontId="19" fillId="0" borderId="0" xfId="1" applyNumberFormat="1" applyFont="1" applyFill="1" applyBorder="1" applyAlignment="1">
      <alignment horizontal="center"/>
    </xf>
    <xf numFmtId="184" fontId="12" fillId="0" borderId="0" xfId="49" applyNumberFormat="1" applyFont="1" applyBorder="1" applyAlignment="1">
      <alignment horizontal="right"/>
    </xf>
    <xf numFmtId="182" fontId="12" fillId="18" borderId="0" xfId="49" applyNumberFormat="1" applyFont="1" applyFill="1" applyAlignment="1">
      <alignment horizontal="right"/>
    </xf>
    <xf numFmtId="0" fontId="35" fillId="0" borderId="0" xfId="49" applyFont="1" applyFill="1" applyBorder="1" applyAlignment="1">
      <alignment horizontal="right"/>
    </xf>
    <xf numFmtId="167" fontId="23" fillId="0" borderId="50" xfId="7" applyNumberFormat="1" applyFont="1" applyFill="1" applyBorder="1" applyAlignment="1">
      <alignment horizontal="right"/>
    </xf>
    <xf numFmtId="177" fontId="35" fillId="0" borderId="0" xfId="49" applyNumberFormat="1" applyFont="1" applyFill="1" applyBorder="1" applyAlignment="1">
      <alignment horizontal="right"/>
    </xf>
    <xf numFmtId="0" fontId="2" fillId="0" borderId="19" xfId="1" applyFont="1" applyFill="1" applyBorder="1"/>
    <xf numFmtId="169" fontId="2" fillId="14" borderId="22" xfId="51" applyNumberFormat="1" applyFont="1" applyFill="1" applyBorder="1" applyAlignment="1"/>
    <xf numFmtId="169" fontId="2" fillId="15" borderId="22" xfId="51" applyNumberFormat="1" applyFont="1" applyFill="1" applyBorder="1" applyAlignment="1"/>
    <xf numFmtId="169" fontId="3" fillId="14" borderId="23" xfId="51" applyNumberFormat="1" applyFont="1" applyFill="1" applyBorder="1" applyAlignment="1"/>
    <xf numFmtId="169" fontId="3" fillId="15" borderId="23" xfId="51" applyNumberFormat="1" applyFont="1" applyFill="1" applyBorder="1" applyAlignment="1"/>
    <xf numFmtId="169" fontId="3" fillId="14" borderId="22" xfId="51" applyNumberFormat="1" applyFont="1" applyFill="1" applyBorder="1" applyAlignment="1"/>
    <xf numFmtId="169" fontId="3" fillId="15" borderId="22" xfId="51" applyNumberFormat="1" applyFont="1" applyFill="1" applyBorder="1" applyAlignment="1"/>
    <xf numFmtId="169" fontId="2" fillId="14" borderId="29" xfId="51" applyNumberFormat="1" applyFont="1" applyFill="1" applyBorder="1" applyAlignment="1"/>
    <xf numFmtId="169" fontId="2" fillId="15" borderId="29" xfId="51" applyNumberFormat="1" applyFont="1" applyFill="1" applyBorder="1" applyAlignment="1"/>
    <xf numFmtId="169" fontId="3" fillId="14" borderId="29" xfId="51" applyNumberFormat="1" applyFont="1" applyFill="1" applyBorder="1" applyAlignment="1"/>
    <xf numFmtId="169" fontId="3" fillId="15" borderId="29" xfId="51" applyNumberFormat="1" applyFont="1" applyFill="1" applyBorder="1" applyAlignment="1"/>
    <xf numFmtId="168" fontId="8" fillId="14" borderId="22" xfId="51" applyNumberFormat="1" applyFont="1" applyFill="1" applyBorder="1" applyAlignment="1"/>
    <xf numFmtId="168" fontId="8" fillId="15" borderId="22" xfId="51" applyNumberFormat="1" applyFont="1" applyFill="1" applyBorder="1" applyAlignment="1"/>
    <xf numFmtId="176" fontId="2" fillId="14" borderId="22" xfId="51" applyNumberFormat="1" applyFont="1" applyFill="1" applyBorder="1" applyAlignment="1"/>
    <xf numFmtId="176" fontId="2" fillId="15" borderId="22" xfId="51" applyNumberFormat="1" applyFont="1" applyFill="1" applyBorder="1" applyAlignment="1"/>
    <xf numFmtId="169" fontId="2" fillId="14" borderId="23" xfId="51" applyNumberFormat="1" applyFont="1" applyFill="1" applyBorder="1" applyAlignment="1"/>
    <xf numFmtId="169" fontId="2" fillId="15" borderId="23" xfId="51" applyNumberFormat="1" applyFont="1" applyFill="1" applyBorder="1" applyAlignment="1"/>
    <xf numFmtId="3" fontId="2" fillId="15" borderId="58" xfId="51" applyNumberFormat="1" applyFont="1" applyFill="1" applyBorder="1" applyAlignment="1"/>
    <xf numFmtId="169" fontId="2" fillId="15" borderId="59" xfId="51" applyNumberFormat="1" applyFont="1" applyFill="1" applyBorder="1" applyAlignment="1"/>
    <xf numFmtId="0" fontId="0" fillId="0" borderId="19" xfId="1" applyFont="1" applyBorder="1"/>
    <xf numFmtId="167" fontId="0" fillId="0" borderId="0" xfId="7" applyNumberFormat="1" applyFont="1"/>
    <xf numFmtId="172" fontId="12" fillId="0" borderId="0" xfId="1" applyNumberFormat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72" fontId="12" fillId="0" borderId="0" xfId="1" applyNumberFormat="1" applyFont="1" applyBorder="1" applyAlignment="1">
      <alignment horizontal="right"/>
    </xf>
    <xf numFmtId="0" fontId="27" fillId="0" borderId="0" xfId="1" applyFont="1" applyBorder="1" applyAlignment="1">
      <alignment horizontal="right"/>
    </xf>
    <xf numFmtId="0" fontId="1" fillId="0" borderId="0" xfId="47" applyAlignment="1">
      <alignment horizontal="left"/>
    </xf>
    <xf numFmtId="0" fontId="1" fillId="0" borderId="0" xfId="47" applyAlignment="1">
      <alignment horizontal="right"/>
    </xf>
    <xf numFmtId="49" fontId="12" fillId="0" borderId="0" xfId="47" applyNumberFormat="1" applyFont="1" applyAlignment="1">
      <alignment horizontal="right"/>
    </xf>
    <xf numFmtId="170" fontId="16" fillId="0" borderId="0" xfId="47" applyNumberFormat="1" applyFont="1" applyAlignment="1">
      <alignment horizontal="left"/>
    </xf>
    <xf numFmtId="173" fontId="16" fillId="0" borderId="0" xfId="47" applyNumberFormat="1" applyFont="1" applyAlignment="1">
      <alignment horizontal="left"/>
    </xf>
    <xf numFmtId="49" fontId="17" fillId="0" borderId="0" xfId="47" applyNumberFormat="1" applyFont="1" applyAlignment="1">
      <alignment horizontal="left"/>
    </xf>
    <xf numFmtId="49" fontId="16" fillId="0" borderId="0" xfId="47" applyNumberFormat="1" applyFont="1" applyAlignment="1">
      <alignment horizontal="left"/>
    </xf>
    <xf numFmtId="49" fontId="16" fillId="0" borderId="8" xfId="47" applyNumberFormat="1" applyFont="1" applyBorder="1" applyAlignment="1">
      <alignment horizontal="left"/>
    </xf>
    <xf numFmtId="0" fontId="18" fillId="0" borderId="9" xfId="47" applyFont="1" applyBorder="1" applyAlignment="1">
      <alignment horizontal="left"/>
    </xf>
    <xf numFmtId="0" fontId="1" fillId="0" borderId="38" xfId="47" applyBorder="1" applyAlignment="1">
      <alignment horizontal="center"/>
    </xf>
    <xf numFmtId="180" fontId="12" fillId="0" borderId="9" xfId="47" applyNumberFormat="1" applyFont="1" applyBorder="1" applyAlignment="1">
      <alignment horizontal="right"/>
    </xf>
    <xf numFmtId="0" fontId="1" fillId="0" borderId="9" xfId="47" applyBorder="1" applyAlignment="1">
      <alignment horizontal="right"/>
    </xf>
    <xf numFmtId="0" fontId="1" fillId="0" borderId="9" xfId="47" applyBorder="1" applyAlignment="1">
      <alignment horizontal="left"/>
    </xf>
    <xf numFmtId="0" fontId="1" fillId="0" borderId="38" xfId="47" applyBorder="1" applyAlignment="1">
      <alignment horizontal="right"/>
    </xf>
    <xf numFmtId="49" fontId="16" fillId="0" borderId="11" xfId="47" applyNumberFormat="1" applyFont="1" applyBorder="1" applyAlignment="1">
      <alignment horizontal="left"/>
    </xf>
    <xf numFmtId="0" fontId="18" fillId="0" borderId="12" xfId="47" applyFont="1" applyBorder="1" applyAlignment="1">
      <alignment horizontal="left"/>
    </xf>
    <xf numFmtId="0" fontId="1" fillId="0" borderId="36" xfId="47" applyBorder="1" applyAlignment="1">
      <alignment horizontal="center"/>
    </xf>
    <xf numFmtId="181" fontId="12" fillId="0" borderId="12" xfId="47" applyNumberFormat="1" applyFont="1" applyBorder="1" applyAlignment="1">
      <alignment horizontal="right"/>
    </xf>
    <xf numFmtId="0" fontId="1" fillId="0" borderId="12" xfId="47" applyBorder="1" applyAlignment="1">
      <alignment horizontal="right"/>
    </xf>
    <xf numFmtId="0" fontId="1" fillId="0" borderId="12" xfId="47" applyBorder="1" applyAlignment="1">
      <alignment horizontal="left"/>
    </xf>
    <xf numFmtId="0" fontId="1" fillId="0" borderId="36" xfId="47" applyBorder="1" applyAlignment="1">
      <alignment horizontal="right"/>
    </xf>
    <xf numFmtId="49" fontId="16" fillId="0" borderId="16" xfId="47" applyNumberFormat="1" applyFont="1" applyBorder="1" applyAlignment="1">
      <alignment horizontal="left"/>
    </xf>
    <xf numFmtId="0" fontId="1" fillId="0" borderId="17" xfId="47" applyBorder="1" applyAlignment="1">
      <alignment horizontal="left"/>
    </xf>
    <xf numFmtId="0" fontId="1" fillId="0" borderId="17" xfId="47" applyBorder="1" applyAlignment="1">
      <alignment horizontal="center"/>
    </xf>
    <xf numFmtId="180" fontId="12" fillId="0" borderId="16" xfId="47" applyNumberFormat="1" applyFont="1" applyBorder="1" applyAlignment="1">
      <alignment horizontal="right"/>
    </xf>
    <xf numFmtId="0" fontId="1" fillId="0" borderId="17" xfId="47" applyBorder="1" applyAlignment="1">
      <alignment horizontal="right"/>
    </xf>
    <xf numFmtId="0" fontId="1" fillId="0" borderId="46" xfId="47" applyBorder="1" applyAlignment="1">
      <alignment horizontal="left"/>
    </xf>
    <xf numFmtId="0" fontId="18" fillId="9" borderId="9" xfId="47" applyFont="1" applyFill="1" applyBorder="1" applyAlignment="1">
      <alignment horizontal="left"/>
    </xf>
    <xf numFmtId="0" fontId="18" fillId="9" borderId="9" xfId="47" applyFont="1" applyFill="1" applyBorder="1" applyAlignment="1">
      <alignment horizontal="right"/>
    </xf>
    <xf numFmtId="49" fontId="19" fillId="9" borderId="18" xfId="47" applyNumberFormat="1" applyFont="1" applyFill="1" applyBorder="1" applyAlignment="1">
      <alignment horizontal="center"/>
    </xf>
    <xf numFmtId="0" fontId="18" fillId="9" borderId="17" xfId="47" applyFont="1" applyFill="1" applyBorder="1" applyAlignment="1">
      <alignment horizontal="center"/>
    </xf>
    <xf numFmtId="49" fontId="19" fillId="9" borderId="17" xfId="47" applyNumberFormat="1" applyFont="1" applyFill="1" applyBorder="1" applyAlignment="1">
      <alignment horizontal="left"/>
    </xf>
    <xf numFmtId="0" fontId="18" fillId="9" borderId="46" xfId="47" applyFont="1" applyFill="1" applyBorder="1" applyAlignment="1">
      <alignment horizontal="center"/>
    </xf>
    <xf numFmtId="0" fontId="18" fillId="9" borderId="0" xfId="47" applyFont="1" applyFill="1" applyAlignment="1">
      <alignment horizontal="left"/>
    </xf>
    <xf numFmtId="0" fontId="18" fillId="9" borderId="0" xfId="47" applyFont="1" applyFill="1" applyAlignment="1">
      <alignment horizontal="right"/>
    </xf>
    <xf numFmtId="49" fontId="19" fillId="9" borderId="15" xfId="47" applyNumberFormat="1" applyFont="1" applyFill="1" applyBorder="1" applyAlignment="1">
      <alignment horizontal="center"/>
    </xf>
    <xf numFmtId="49" fontId="19" fillId="9" borderId="37" xfId="47" applyNumberFormat="1" applyFont="1" applyFill="1" applyBorder="1" applyAlignment="1">
      <alignment horizontal="center"/>
    </xf>
    <xf numFmtId="49" fontId="19" fillId="9" borderId="10" xfId="47" applyNumberFormat="1" applyFont="1" applyFill="1" applyBorder="1" applyAlignment="1">
      <alignment horizontal="center"/>
    </xf>
    <xf numFmtId="0" fontId="18" fillId="9" borderId="15" xfId="47" applyFont="1" applyFill="1" applyBorder="1" applyAlignment="1">
      <alignment horizontal="center"/>
    </xf>
    <xf numFmtId="0" fontId="18" fillId="9" borderId="12" xfId="47" applyFont="1" applyFill="1" applyBorder="1" applyAlignment="1">
      <alignment horizontal="left"/>
    </xf>
    <xf numFmtId="0" fontId="18" fillId="9" borderId="12" xfId="47" applyFont="1" applyFill="1" applyBorder="1" applyAlignment="1">
      <alignment horizontal="center"/>
    </xf>
    <xf numFmtId="49" fontId="19" fillId="9" borderId="13" xfId="47" applyNumberFormat="1" applyFont="1" applyFill="1" applyBorder="1" applyAlignment="1">
      <alignment horizontal="center"/>
    </xf>
    <xf numFmtId="0" fontId="18" fillId="9" borderId="36" xfId="47" applyFont="1" applyFill="1" applyBorder="1" applyAlignment="1">
      <alignment horizontal="center"/>
    </xf>
    <xf numFmtId="0" fontId="18" fillId="9" borderId="13" xfId="47" applyFont="1" applyFill="1" applyBorder="1" applyAlignment="1">
      <alignment horizontal="center"/>
    </xf>
    <xf numFmtId="49" fontId="12" fillId="0" borderId="0" xfId="47" applyNumberFormat="1" applyFont="1" applyAlignment="1">
      <alignment horizontal="left"/>
    </xf>
    <xf numFmtId="0" fontId="1" fillId="0" borderId="0" xfId="47" applyAlignment="1">
      <alignment horizontal="center"/>
    </xf>
    <xf numFmtId="0" fontId="1" fillId="0" borderId="14" xfId="47" applyBorder="1" applyAlignment="1">
      <alignment horizontal="right"/>
    </xf>
    <xf numFmtId="49" fontId="16" fillId="2" borderId="17" xfId="47" applyNumberFormat="1" applyFont="1" applyFill="1" applyBorder="1" applyAlignment="1">
      <alignment horizontal="left"/>
    </xf>
    <xf numFmtId="0" fontId="1" fillId="2" borderId="17" xfId="47" applyFill="1" applyBorder="1" applyAlignment="1">
      <alignment horizontal="left"/>
    </xf>
    <xf numFmtId="0" fontId="1" fillId="2" borderId="17" xfId="47" applyFill="1" applyBorder="1" applyAlignment="1">
      <alignment horizontal="center"/>
    </xf>
    <xf numFmtId="49" fontId="16" fillId="2" borderId="12" xfId="47" applyNumberFormat="1" applyFont="1" applyFill="1" applyBorder="1" applyAlignment="1">
      <alignment horizontal="left"/>
    </xf>
    <xf numFmtId="0" fontId="1" fillId="2" borderId="12" xfId="47" applyFill="1" applyBorder="1" applyAlignment="1">
      <alignment horizontal="left"/>
    </xf>
    <xf numFmtId="0" fontId="1" fillId="2" borderId="12" xfId="47" applyFill="1" applyBorder="1" applyAlignment="1">
      <alignment horizontal="center"/>
    </xf>
    <xf numFmtId="0" fontId="1" fillId="2" borderId="12" xfId="47" applyFill="1" applyBorder="1" applyAlignment="1">
      <alignment horizontal="right"/>
    </xf>
    <xf numFmtId="0" fontId="1" fillId="0" borderId="37" xfId="47" applyBorder="1" applyAlignment="1">
      <alignment horizontal="center"/>
    </xf>
    <xf numFmtId="0" fontId="1" fillId="0" borderId="15" xfId="47" applyBorder="1" applyAlignment="1">
      <alignment horizontal="right"/>
    </xf>
    <xf numFmtId="0" fontId="1" fillId="0" borderId="37" xfId="47" applyBorder="1" applyAlignment="1">
      <alignment horizontal="right"/>
    </xf>
    <xf numFmtId="0" fontId="1" fillId="0" borderId="15" xfId="47" applyBorder="1" applyAlignment="1">
      <alignment horizontal="left"/>
    </xf>
    <xf numFmtId="0" fontId="1" fillId="0" borderId="13" xfId="47" applyBorder="1" applyAlignment="1">
      <alignment horizontal="right"/>
    </xf>
    <xf numFmtId="0" fontId="1" fillId="0" borderId="37" xfId="47" applyBorder="1" applyAlignment="1">
      <alignment horizontal="left"/>
    </xf>
    <xf numFmtId="49" fontId="27" fillId="0" borderId="15" xfId="1" applyNumberFormat="1" applyFont="1" applyBorder="1" applyAlignment="1">
      <alignment horizontal="right"/>
    </xf>
    <xf numFmtId="0" fontId="52" fillId="0" borderId="0" xfId="1" applyFont="1"/>
    <xf numFmtId="167" fontId="23" fillId="18" borderId="50" xfId="7" applyNumberFormat="1" applyFont="1" applyFill="1" applyBorder="1" applyAlignment="1">
      <alignment horizontal="right"/>
    </xf>
    <xf numFmtId="0" fontId="4" fillId="17" borderId="0" xfId="49" quotePrefix="1" applyFont="1" applyFill="1" applyAlignment="1">
      <alignment horizontal="right"/>
    </xf>
    <xf numFmtId="0" fontId="3" fillId="12" borderId="20" xfId="51" applyFont="1" applyFill="1" applyBorder="1" applyAlignment="1"/>
    <xf numFmtId="0" fontId="8" fillId="12" borderId="21" xfId="51" applyFont="1" applyFill="1" applyBorder="1" applyAlignment="1"/>
    <xf numFmtId="0" fontId="21" fillId="16" borderId="21" xfId="51" applyFont="1" applyFill="1" applyBorder="1" applyAlignment="1">
      <alignment horizontal="center"/>
    </xf>
    <xf numFmtId="0" fontId="21" fillId="13" borderId="60" xfId="51" applyFont="1" applyFill="1" applyBorder="1" applyAlignment="1">
      <alignment horizontal="center"/>
    </xf>
    <xf numFmtId="0" fontId="21" fillId="13" borderId="61" xfId="51" applyFont="1" applyFill="1" applyBorder="1" applyAlignment="1">
      <alignment horizontal="center"/>
    </xf>
    <xf numFmtId="0" fontId="2" fillId="12" borderId="58" xfId="51" applyFont="1" applyFill="1" applyBorder="1" applyAlignment="1"/>
    <xf numFmtId="0" fontId="2" fillId="12" borderId="22" xfId="51" applyFont="1" applyFill="1" applyBorder="1" applyAlignment="1"/>
    <xf numFmtId="0" fontId="3" fillId="12" borderId="23" xfId="51" applyFont="1" applyFill="1" applyBorder="1" applyAlignment="1"/>
    <xf numFmtId="0" fontId="3" fillId="12" borderId="29" xfId="51" applyFont="1" applyFill="1" applyBorder="1" applyAlignment="1"/>
    <xf numFmtId="0" fontId="9" fillId="12" borderId="22" xfId="51" applyFont="1" applyFill="1" applyBorder="1" applyAlignment="1"/>
    <xf numFmtId="169" fontId="2" fillId="12" borderId="22" xfId="58" applyNumberFormat="1" applyFont="1" applyFill="1" applyBorder="1" applyAlignment="1"/>
    <xf numFmtId="0" fontId="3" fillId="12" borderId="25" xfId="51" applyFont="1" applyFill="1" applyBorder="1" applyAlignment="1"/>
    <xf numFmtId="0" fontId="3" fillId="12" borderId="22" xfId="51" applyFont="1" applyFill="1" applyBorder="1" applyAlignment="1"/>
    <xf numFmtId="0" fontId="2" fillId="12" borderId="23" xfId="51" applyFont="1" applyFill="1" applyBorder="1" applyAlignment="1"/>
    <xf numFmtId="0" fontId="2" fillId="12" borderId="22" xfId="51" applyFont="1" applyFill="1" applyBorder="1" applyAlignment="1">
      <alignment horizontal="left"/>
    </xf>
    <xf numFmtId="0" fontId="2" fillId="12" borderId="59" xfId="51" applyFont="1" applyFill="1" applyBorder="1" applyAlignment="1"/>
    <xf numFmtId="0" fontId="10" fillId="10" borderId="0" xfId="51" applyFont="1" applyFill="1" applyAlignment="1"/>
    <xf numFmtId="0" fontId="2" fillId="11" borderId="0" xfId="51" applyFont="1" applyFill="1" applyAlignment="1"/>
    <xf numFmtId="0" fontId="3" fillId="12" borderId="58" xfId="51" applyFont="1" applyFill="1" applyBorder="1" applyAlignment="1"/>
    <xf numFmtId="0" fontId="2" fillId="12" borderId="25" xfId="51" applyFont="1" applyFill="1" applyBorder="1"/>
    <xf numFmtId="0" fontId="3" fillId="12" borderId="26" xfId="51" applyFont="1" applyFill="1" applyBorder="1"/>
    <xf numFmtId="0" fontId="9" fillId="12" borderId="25" xfId="51" applyFont="1" applyFill="1" applyBorder="1"/>
    <xf numFmtId="0" fontId="2" fillId="12" borderId="28" xfId="51" applyFont="1" applyFill="1" applyBorder="1"/>
    <xf numFmtId="0" fontId="3" fillId="12" borderId="28" xfId="51" applyFont="1" applyFill="1" applyBorder="1"/>
    <xf numFmtId="0" fontId="27" fillId="12" borderId="25" xfId="51" applyFill="1" applyBorder="1"/>
    <xf numFmtId="0" fontId="3" fillId="12" borderId="25" xfId="51" applyFont="1" applyFill="1" applyBorder="1"/>
    <xf numFmtId="0" fontId="3" fillId="12" borderId="26" xfId="51" applyFont="1" applyFill="1" applyBorder="1" applyAlignment="1"/>
    <xf numFmtId="0" fontId="22" fillId="12" borderId="22" xfId="51" applyFont="1" applyFill="1" applyBorder="1" applyAlignment="1">
      <alignment horizontal="left"/>
    </xf>
    <xf numFmtId="0" fontId="22" fillId="12" borderId="23" xfId="51" applyFont="1" applyFill="1" applyBorder="1" applyAlignment="1"/>
    <xf numFmtId="168" fontId="2" fillId="15" borderId="22" xfId="51" applyNumberFormat="1" applyFont="1" applyFill="1" applyBorder="1" applyAlignment="1"/>
    <xf numFmtId="0" fontId="2" fillId="12" borderId="25" xfId="51" applyFont="1" applyFill="1" applyBorder="1" applyAlignment="1"/>
    <xf numFmtId="169" fontId="2" fillId="15" borderId="22" xfId="58" applyNumberFormat="1" applyFont="1" applyFill="1" applyBorder="1"/>
    <xf numFmtId="169" fontId="3" fillId="15" borderId="29" xfId="58" applyNumberFormat="1" applyFont="1" applyFill="1" applyBorder="1"/>
    <xf numFmtId="169" fontId="3" fillId="15" borderId="23" xfId="58" applyNumberFormat="1" applyFont="1" applyFill="1" applyBorder="1"/>
    <xf numFmtId="0" fontId="2" fillId="12" borderId="23" xfId="51" applyFont="1" applyFill="1" applyBorder="1"/>
    <xf numFmtId="169" fontId="2" fillId="15" borderId="23" xfId="58" applyNumberFormat="1" applyFont="1" applyFill="1" applyBorder="1"/>
    <xf numFmtId="176" fontId="2" fillId="15" borderId="22" xfId="51" applyNumberFormat="1" applyFont="1" applyFill="1" applyBorder="1"/>
    <xf numFmtId="169" fontId="2" fillId="15" borderId="22" xfId="51" applyNumberFormat="1" applyFont="1" applyFill="1" applyBorder="1"/>
    <xf numFmtId="169" fontId="27" fillId="15" borderId="22" xfId="51" applyNumberFormat="1" applyFill="1" applyBorder="1"/>
    <xf numFmtId="0" fontId="2" fillId="12" borderId="47" xfId="51" applyFont="1" applyFill="1" applyBorder="1"/>
    <xf numFmtId="169" fontId="2" fillId="15" borderId="59" xfId="51" applyNumberFormat="1" applyFont="1" applyFill="1" applyBorder="1"/>
    <xf numFmtId="169" fontId="2" fillId="15" borderId="23" xfId="51" applyNumberFormat="1" applyFont="1" applyFill="1" applyBorder="1"/>
    <xf numFmtId="169" fontId="3" fillId="15" borderId="29" xfId="51" applyNumberFormat="1" applyFont="1" applyFill="1" applyBorder="1"/>
    <xf numFmtId="0" fontId="8" fillId="12" borderId="25" xfId="51" applyFont="1" applyFill="1" applyBorder="1"/>
    <xf numFmtId="0" fontId="2" fillId="12" borderId="25" xfId="51" quotePrefix="1" applyFont="1" applyFill="1" applyBorder="1" applyAlignment="1">
      <alignment horizontal="left"/>
    </xf>
    <xf numFmtId="0" fontId="2" fillId="12" borderId="25" xfId="51" applyFont="1" applyFill="1" applyBorder="1" applyAlignment="1">
      <alignment horizontal="left"/>
    </xf>
    <xf numFmtId="0" fontId="2" fillId="12" borderId="24" xfId="51" quotePrefix="1" applyFont="1" applyFill="1" applyBorder="1" applyAlignment="1">
      <alignment horizontal="left"/>
    </xf>
    <xf numFmtId="169" fontId="2" fillId="15" borderId="58" xfId="58" applyNumberFormat="1" applyFont="1" applyFill="1" applyBorder="1"/>
    <xf numFmtId="169" fontId="3" fillId="15" borderId="23" xfId="51" applyNumberFormat="1" applyFont="1" applyFill="1" applyBorder="1"/>
    <xf numFmtId="0" fontId="3" fillId="12" borderId="28" xfId="51" quotePrefix="1" applyFont="1" applyFill="1" applyBorder="1" applyAlignment="1">
      <alignment horizontal="left"/>
    </xf>
    <xf numFmtId="0" fontId="3" fillId="12" borderId="25" xfId="51" quotePrefix="1" applyFont="1" applyFill="1" applyBorder="1" applyAlignment="1">
      <alignment horizontal="left"/>
    </xf>
    <xf numFmtId="0" fontId="3" fillId="12" borderId="25" xfId="51" applyFont="1" applyFill="1" applyBorder="1" applyAlignment="1">
      <alignment horizontal="left"/>
    </xf>
    <xf numFmtId="0" fontId="22" fillId="12" borderId="25" xfId="51" applyFont="1" applyFill="1" applyBorder="1"/>
    <xf numFmtId="175" fontId="2" fillId="15" borderId="22" xfId="58" applyNumberFormat="1" applyFont="1" applyFill="1" applyBorder="1"/>
    <xf numFmtId="165" fontId="2" fillId="15" borderId="22" xfId="58" applyNumberFormat="1" applyFont="1" applyFill="1" applyBorder="1"/>
    <xf numFmtId="0" fontId="2" fillId="12" borderId="28" xfId="51" quotePrefix="1" applyFont="1" applyFill="1" applyBorder="1" applyAlignment="1">
      <alignment horizontal="left"/>
    </xf>
    <xf numFmtId="165" fontId="2" fillId="15" borderId="23" xfId="58" applyNumberFormat="1" applyFont="1" applyFill="1" applyBorder="1"/>
    <xf numFmtId="0" fontId="3" fillId="12" borderId="62" xfId="51" applyFont="1" applyFill="1" applyBorder="1" applyAlignment="1"/>
    <xf numFmtId="0" fontId="8" fillId="12" borderId="63" xfId="51" applyFont="1" applyFill="1" applyBorder="1" applyAlignment="1"/>
    <xf numFmtId="0" fontId="2" fillId="12" borderId="47" xfId="51" applyFont="1" applyFill="1" applyBorder="1" applyAlignment="1"/>
    <xf numFmtId="169" fontId="2" fillId="15" borderId="58" xfId="51" applyNumberFormat="1" applyFont="1" applyFill="1" applyBorder="1"/>
    <xf numFmtId="0" fontId="3" fillId="12" borderId="47" xfId="51" applyFont="1" applyFill="1" applyBorder="1" applyAlignment="1">
      <alignment horizontal="left"/>
    </xf>
    <xf numFmtId="169" fontId="3" fillId="15" borderId="22" xfId="51" applyNumberFormat="1" applyFont="1" applyFill="1" applyBorder="1"/>
    <xf numFmtId="0" fontId="3" fillId="12" borderId="28" xfId="51" applyFont="1" applyFill="1" applyBorder="1" applyAlignment="1"/>
    <xf numFmtId="0" fontId="27" fillId="0" borderId="0" xfId="51"/>
    <xf numFmtId="0" fontId="2" fillId="12" borderId="28" xfId="51" applyFont="1" applyFill="1" applyBorder="1" applyAlignment="1"/>
    <xf numFmtId="0" fontId="3" fillId="12" borderId="58" xfId="51" quotePrefix="1" applyFont="1" applyFill="1" applyBorder="1" applyAlignment="1">
      <alignment horizontal="left" vertical="top" wrapText="1"/>
    </xf>
    <xf numFmtId="0" fontId="27" fillId="15" borderId="58" xfId="51" applyFill="1" applyBorder="1"/>
    <xf numFmtId="0" fontId="2" fillId="12" borderId="22" xfId="51" applyFont="1" applyFill="1" applyBorder="1" applyAlignment="1">
      <alignment horizontal="left" vertical="top" wrapText="1"/>
    </xf>
    <xf numFmtId="0" fontId="3" fillId="12" borderId="29" xfId="51" applyFont="1" applyFill="1" applyBorder="1" applyAlignment="1">
      <alignment horizontal="left" vertical="top" wrapText="1"/>
    </xf>
    <xf numFmtId="0" fontId="2" fillId="12" borderId="22" xfId="51" quotePrefix="1" applyFont="1" applyFill="1" applyBorder="1" applyAlignment="1">
      <alignment horizontal="left"/>
    </xf>
    <xf numFmtId="0" fontId="5" fillId="12" borderId="22" xfId="51" applyFont="1" applyFill="1" applyBorder="1" applyAlignment="1">
      <alignment horizontal="left"/>
    </xf>
    <xf numFmtId="0" fontId="3" fillId="12" borderId="23" xfId="51" applyFont="1" applyFill="1" applyBorder="1" applyAlignment="1">
      <alignment horizontal="left"/>
    </xf>
    <xf numFmtId="0" fontId="2" fillId="0" borderId="0" xfId="51" applyFont="1" applyFill="1" applyBorder="1" applyAlignment="1">
      <alignment vertical="top" wrapText="1"/>
    </xf>
    <xf numFmtId="164" fontId="1" fillId="0" borderId="0" xfId="58" applyNumberFormat="1" applyFill="1" applyBorder="1"/>
    <xf numFmtId="3" fontId="27" fillId="15" borderId="58" xfId="51" applyNumberFormat="1" applyFill="1" applyBorder="1"/>
    <xf numFmtId="0" fontId="2" fillId="12" borderId="22" xfId="51" applyFont="1" applyFill="1" applyBorder="1" applyAlignment="1">
      <alignment vertical="top" wrapText="1"/>
    </xf>
    <xf numFmtId="169" fontId="1" fillId="15" borderId="22" xfId="58" applyNumberFormat="1" applyFill="1" applyBorder="1"/>
    <xf numFmtId="0" fontId="3" fillId="12" borderId="22" xfId="51" quotePrefix="1" applyFont="1" applyFill="1" applyBorder="1" applyAlignment="1">
      <alignment horizontal="left" vertical="top" wrapText="1"/>
    </xf>
    <xf numFmtId="169" fontId="2" fillId="15" borderId="22" xfId="58" applyNumberFormat="1" applyFont="1" applyFill="1" applyBorder="1" applyAlignment="1">
      <alignment vertical="top" wrapText="1"/>
    </xf>
    <xf numFmtId="0" fontId="3" fillId="12" borderId="23" xfId="51" applyFont="1" applyFill="1" applyBorder="1" applyAlignment="1">
      <alignment horizontal="left" vertical="top" wrapText="1"/>
    </xf>
    <xf numFmtId="169" fontId="3" fillId="15" borderId="23" xfId="58" applyNumberFormat="1" applyFont="1" applyFill="1" applyBorder="1" applyAlignment="1">
      <alignment vertical="top" wrapText="1"/>
    </xf>
    <xf numFmtId="0" fontId="3" fillId="12" borderId="23" xfId="51" quotePrefix="1" applyFont="1" applyFill="1" applyBorder="1" applyAlignment="1">
      <alignment horizontal="left"/>
    </xf>
    <xf numFmtId="0" fontId="10" fillId="3" borderId="0" xfId="51" applyFont="1" applyFill="1" applyAlignment="1"/>
    <xf numFmtId="0" fontId="2" fillId="3" borderId="0" xfId="51" applyFont="1" applyFill="1" applyAlignment="1"/>
    <xf numFmtId="0" fontId="3" fillId="12" borderId="24" xfId="51" applyFont="1" applyFill="1" applyBorder="1"/>
    <xf numFmtId="0" fontId="3" fillId="12" borderId="28" xfId="51" quotePrefix="1" applyFont="1" applyFill="1" applyBorder="1" applyAlignment="1">
      <alignment horizontal="left" vertical="top" wrapText="1"/>
    </xf>
    <xf numFmtId="0" fontId="2" fillId="12" borderId="25" xfId="51" applyFont="1" applyFill="1" applyBorder="1" applyAlignment="1">
      <alignment horizontal="left" vertical="top"/>
    </xf>
    <xf numFmtId="0" fontId="10" fillId="10" borderId="25" xfId="51" applyFont="1" applyFill="1" applyBorder="1" applyAlignment="1"/>
    <xf numFmtId="0" fontId="2" fillId="12" borderId="24" xfId="51" applyFont="1" applyFill="1" applyBorder="1" applyAlignment="1"/>
    <xf numFmtId="0" fontId="26" fillId="12" borderId="25" xfId="51" applyFont="1" applyFill="1" applyBorder="1" applyAlignment="1"/>
    <xf numFmtId="0" fontId="22" fillId="0" borderId="43" xfId="51" applyFont="1" applyBorder="1"/>
    <xf numFmtId="0" fontId="27" fillId="0" borderId="43" xfId="51" applyBorder="1"/>
    <xf numFmtId="0" fontId="2" fillId="12" borderId="22" xfId="51" applyFont="1" applyFill="1" applyBorder="1"/>
    <xf numFmtId="0" fontId="3" fillId="12" borderId="29" xfId="51" applyFont="1" applyFill="1" applyBorder="1" applyAlignment="1">
      <alignment horizontal="left"/>
    </xf>
    <xf numFmtId="0" fontId="27" fillId="0" borderId="0" xfId="51" applyBorder="1"/>
    <xf numFmtId="0" fontId="3" fillId="12" borderId="21" xfId="51" applyFont="1" applyFill="1" applyBorder="1" applyAlignment="1"/>
    <xf numFmtId="0" fontId="2" fillId="12" borderId="22" xfId="51" applyFont="1" applyFill="1" applyBorder="1" applyAlignment="1">
      <alignment horizontal="left" indent="2"/>
    </xf>
    <xf numFmtId="0" fontId="2" fillId="12" borderId="23" xfId="51" applyFont="1" applyFill="1" applyBorder="1" applyAlignment="1">
      <alignment horizontal="left" indent="2"/>
    </xf>
    <xf numFmtId="178" fontId="20" fillId="15" borderId="58" xfId="51" applyNumberFormat="1" applyFont="1" applyFill="1" applyBorder="1"/>
    <xf numFmtId="177" fontId="7" fillId="15" borderId="22" xfId="51" applyNumberFormat="1" applyFont="1" applyFill="1" applyBorder="1"/>
    <xf numFmtId="167" fontId="54" fillId="0" borderId="0" xfId="7" applyNumberFormat="1" applyFont="1" applyAlignment="1">
      <alignment horizontal="left"/>
    </xf>
    <xf numFmtId="166" fontId="12" fillId="0" borderId="14" xfId="7" applyNumberFormat="1" applyFont="1" applyBorder="1" applyAlignment="1">
      <alignment horizontal="right"/>
    </xf>
    <xf numFmtId="166" fontId="24" fillId="0" borderId="14" xfId="7" applyNumberFormat="1" applyFont="1" applyBorder="1" applyAlignment="1">
      <alignment horizontal="right"/>
    </xf>
    <xf numFmtId="165" fontId="51" fillId="0" borderId="14" xfId="7" applyNumberFormat="1" applyFont="1" applyBorder="1" applyAlignment="1">
      <alignment horizontal="right"/>
    </xf>
    <xf numFmtId="166" fontId="16" fillId="2" borderId="16" xfId="7" applyNumberFormat="1" applyFont="1" applyFill="1" applyBorder="1" applyAlignment="1">
      <alignment horizontal="right"/>
    </xf>
    <xf numFmtId="165" fontId="12" fillId="18" borderId="14" xfId="7" applyNumberFormat="1" applyFont="1" applyFill="1" applyBorder="1" applyAlignment="1">
      <alignment horizontal="right"/>
    </xf>
    <xf numFmtId="0" fontId="3" fillId="12" borderId="26" xfId="51" quotePrefix="1" applyFont="1" applyFill="1" applyBorder="1" applyAlignment="1"/>
    <xf numFmtId="0" fontId="2" fillId="12" borderId="25" xfId="52" applyFont="1" applyFill="1" applyBorder="1"/>
    <xf numFmtId="165" fontId="23" fillId="0" borderId="48" xfId="7" applyNumberFormat="1" applyFont="1" applyBorder="1" applyAlignment="1">
      <alignment horizontal="right"/>
    </xf>
    <xf numFmtId="165" fontId="23" fillId="0" borderId="50" xfId="7" applyNumberFormat="1" applyFont="1" applyBorder="1" applyAlignment="1">
      <alignment horizontal="right"/>
    </xf>
    <xf numFmtId="165" fontId="23" fillId="18" borderId="50" xfId="7" applyNumberFormat="1" applyFont="1" applyFill="1" applyBorder="1" applyAlignment="1">
      <alignment horizontal="right"/>
    </xf>
    <xf numFmtId="0" fontId="3" fillId="12" borderId="47" xfId="51" quotePrefix="1" applyFont="1" applyFill="1" applyBorder="1" applyAlignment="1">
      <alignment horizontal="left"/>
    </xf>
    <xf numFmtId="175" fontId="2" fillId="15" borderId="59" xfId="58" applyNumberFormat="1" applyFont="1" applyFill="1" applyBorder="1"/>
    <xf numFmtId="167" fontId="55" fillId="15" borderId="22" xfId="58" applyNumberFormat="1" applyFont="1" applyFill="1" applyBorder="1"/>
    <xf numFmtId="167" fontId="55" fillId="15" borderId="23" xfId="58" applyNumberFormat="1" applyFont="1" applyFill="1" applyBorder="1"/>
    <xf numFmtId="49" fontId="0" fillId="0" borderId="0" xfId="1" applyNumberFormat="1" applyFont="1"/>
    <xf numFmtId="167" fontId="35" fillId="0" borderId="14" xfId="7" applyNumberFormat="1" applyFont="1" applyBorder="1" applyAlignment="1">
      <alignment horizontal="right"/>
    </xf>
    <xf numFmtId="167" fontId="23" fillId="2" borderId="16" xfId="7" applyNumberFormat="1" applyFont="1" applyFill="1" applyBorder="1" applyAlignment="1">
      <alignment horizontal="right"/>
    </xf>
    <xf numFmtId="167" fontId="35" fillId="0" borderId="40" xfId="7" applyNumberFormat="1" applyFont="1" applyBorder="1" applyAlignment="1">
      <alignment horizontal="right"/>
    </xf>
    <xf numFmtId="167" fontId="23" fillId="2" borderId="41" xfId="7" applyNumberFormat="1" applyFont="1" applyFill="1" applyBorder="1" applyAlignment="1">
      <alignment horizontal="right"/>
    </xf>
    <xf numFmtId="171" fontId="19" fillId="9" borderId="8" xfId="1" applyNumberFormat="1" applyFont="1" applyFill="1" applyBorder="1" applyAlignment="1">
      <alignment horizontal="right"/>
    </xf>
    <xf numFmtId="0" fontId="0" fillId="0" borderId="25" xfId="1" applyFont="1" applyBorder="1"/>
    <xf numFmtId="0" fontId="0" fillId="0" borderId="65" xfId="1" applyFont="1" applyBorder="1"/>
    <xf numFmtId="172" fontId="12" fillId="0" borderId="14" xfId="1" applyNumberFormat="1" applyFont="1" applyBorder="1" applyAlignment="1">
      <alignment horizontal="center"/>
    </xf>
    <xf numFmtId="172" fontId="16" fillId="2" borderId="16" xfId="1" applyNumberFormat="1" applyFont="1" applyFill="1" applyBorder="1" applyAlignment="1">
      <alignment horizontal="center"/>
    </xf>
    <xf numFmtId="171" fontId="19" fillId="9" borderId="10" xfId="1" applyNumberFormat="1" applyFont="1" applyFill="1" applyBorder="1" applyAlignment="1">
      <alignment horizontal="right"/>
    </xf>
    <xf numFmtId="167" fontId="35" fillId="0" borderId="39" xfId="7" applyNumberFormat="1" applyFont="1" applyBorder="1" applyAlignment="1">
      <alignment horizontal="right"/>
    </xf>
    <xf numFmtId="171" fontId="19" fillId="9" borderId="11" xfId="1" applyNumberFormat="1" applyFont="1" applyFill="1" applyBorder="1" applyAlignment="1">
      <alignment horizontal="right"/>
    </xf>
    <xf numFmtId="0" fontId="0" fillId="0" borderId="0" xfId="1" quotePrefix="1" applyFont="1"/>
    <xf numFmtId="167" fontId="35" fillId="0" borderId="14" xfId="7" applyNumberFormat="1" applyFont="1" applyFill="1" applyBorder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167" fontId="12" fillId="0" borderId="49" xfId="7" applyNumberFormat="1" applyFont="1" applyBorder="1" applyAlignment="1">
      <alignment horizontal="right"/>
    </xf>
    <xf numFmtId="0" fontId="1" fillId="0" borderId="0" xfId="53" applyFont="1"/>
    <xf numFmtId="0" fontId="8" fillId="0" borderId="0" xfId="53" applyFont="1" applyFill="1" applyBorder="1"/>
    <xf numFmtId="0" fontId="28" fillId="0" borderId="0" xfId="53" applyFont="1" applyFill="1" applyBorder="1" applyAlignment="1">
      <alignment horizontal="left"/>
    </xf>
    <xf numFmtId="169" fontId="27" fillId="0" borderId="0" xfId="53" applyNumberFormat="1"/>
    <xf numFmtId="0" fontId="21" fillId="21" borderId="60" xfId="51" applyFont="1" applyFill="1" applyBorder="1" applyAlignment="1">
      <alignment horizontal="center"/>
    </xf>
    <xf numFmtId="0" fontId="21" fillId="21" borderId="61" xfId="51" applyFont="1" applyFill="1" applyBorder="1" applyAlignment="1">
      <alignment horizontal="center"/>
    </xf>
    <xf numFmtId="169" fontId="2" fillId="22" borderId="22" xfId="51" applyNumberFormat="1" applyFont="1" applyFill="1" applyBorder="1" applyAlignment="1"/>
    <xf numFmtId="169" fontId="3" fillId="22" borderId="23" xfId="51" applyNumberFormat="1" applyFont="1" applyFill="1" applyBorder="1" applyAlignment="1"/>
    <xf numFmtId="169" fontId="3" fillId="22" borderId="22" xfId="51" applyNumberFormat="1" applyFont="1" applyFill="1" applyBorder="1" applyAlignment="1"/>
    <xf numFmtId="169" fontId="2" fillId="22" borderId="29" xfId="51" applyNumberFormat="1" applyFont="1" applyFill="1" applyBorder="1" applyAlignment="1"/>
    <xf numFmtId="169" fontId="3" fillId="22" borderId="29" xfId="51" applyNumberFormat="1" applyFont="1" applyFill="1" applyBorder="1" applyAlignment="1"/>
    <xf numFmtId="168" fontId="8" fillId="22" borderId="22" xfId="51" applyNumberFormat="1" applyFont="1" applyFill="1" applyBorder="1" applyAlignment="1"/>
    <xf numFmtId="176" fontId="2" fillId="22" borderId="22" xfId="51" applyNumberFormat="1" applyFont="1" applyFill="1" applyBorder="1" applyAlignment="1"/>
    <xf numFmtId="169" fontId="2" fillId="22" borderId="23" xfId="51" applyNumberFormat="1" applyFont="1" applyFill="1" applyBorder="1" applyAlignment="1"/>
    <xf numFmtId="169" fontId="2" fillId="22" borderId="59" xfId="51" applyNumberFormat="1" applyFont="1" applyFill="1" applyBorder="1" applyAlignment="1"/>
    <xf numFmtId="169" fontId="2" fillId="22" borderId="22" xfId="57" applyNumberFormat="1" applyFont="1" applyFill="1" applyBorder="1"/>
    <xf numFmtId="168" fontId="2" fillId="22" borderId="22" xfId="51" applyNumberFormat="1" applyFont="1" applyFill="1" applyBorder="1" applyAlignment="1"/>
    <xf numFmtId="3" fontId="2" fillId="22" borderId="58" xfId="51" applyNumberFormat="1" applyFont="1" applyFill="1" applyBorder="1" applyAlignment="1"/>
    <xf numFmtId="169" fontId="2" fillId="22" borderId="22" xfId="58" applyNumberFormat="1" applyFont="1" applyFill="1" applyBorder="1"/>
    <xf numFmtId="169" fontId="3" fillId="22" borderId="29" xfId="58" applyNumberFormat="1" applyFont="1" applyFill="1" applyBorder="1"/>
    <xf numFmtId="169" fontId="3" fillId="22" borderId="23" xfId="58" applyNumberFormat="1" applyFont="1" applyFill="1" applyBorder="1"/>
    <xf numFmtId="169" fontId="2" fillId="22" borderId="23" xfId="58" applyNumberFormat="1" applyFont="1" applyFill="1" applyBorder="1"/>
    <xf numFmtId="176" fontId="2" fillId="22" borderId="22" xfId="51" applyNumberFormat="1" applyFont="1" applyFill="1" applyBorder="1"/>
    <xf numFmtId="169" fontId="2" fillId="22" borderId="22" xfId="51" applyNumberFormat="1" applyFont="1" applyFill="1" applyBorder="1"/>
    <xf numFmtId="169" fontId="27" fillId="22" borderId="22" xfId="51" applyNumberFormat="1" applyFill="1" applyBorder="1"/>
    <xf numFmtId="169" fontId="2" fillId="22" borderId="59" xfId="51" applyNumberFormat="1" applyFont="1" applyFill="1" applyBorder="1"/>
    <xf numFmtId="169" fontId="2" fillId="22" borderId="23" xfId="51" applyNumberFormat="1" applyFont="1" applyFill="1" applyBorder="1"/>
    <xf numFmtId="169" fontId="3" fillId="22" borderId="29" xfId="51" applyNumberFormat="1" applyFont="1" applyFill="1" applyBorder="1"/>
    <xf numFmtId="169" fontId="2" fillId="22" borderId="58" xfId="58" applyNumberFormat="1" applyFont="1" applyFill="1" applyBorder="1"/>
    <xf numFmtId="169" fontId="3" fillId="22" borderId="23" xfId="51" applyNumberFormat="1" applyFont="1" applyFill="1" applyBorder="1"/>
    <xf numFmtId="175" fontId="2" fillId="22" borderId="22" xfId="58" applyNumberFormat="1" applyFont="1" applyFill="1" applyBorder="1"/>
    <xf numFmtId="165" fontId="2" fillId="22" borderId="22" xfId="58" applyNumberFormat="1" applyFont="1" applyFill="1" applyBorder="1"/>
    <xf numFmtId="165" fontId="2" fillId="22" borderId="23" xfId="58" applyNumberFormat="1" applyFont="1" applyFill="1" applyBorder="1"/>
    <xf numFmtId="175" fontId="2" fillId="22" borderId="59" xfId="58" applyNumberFormat="1" applyFont="1" applyFill="1" applyBorder="1"/>
    <xf numFmtId="167" fontId="55" fillId="22" borderId="22" xfId="58" applyNumberFormat="1" applyFont="1" applyFill="1" applyBorder="1"/>
    <xf numFmtId="167" fontId="55" fillId="22" borderId="23" xfId="58" applyNumberFormat="1" applyFont="1" applyFill="1" applyBorder="1"/>
    <xf numFmtId="169" fontId="2" fillId="22" borderId="58" xfId="51" applyNumberFormat="1" applyFont="1" applyFill="1" applyBorder="1"/>
    <xf numFmtId="169" fontId="3" fillId="22" borderId="22" xfId="51" applyNumberFormat="1" applyFont="1" applyFill="1" applyBorder="1"/>
    <xf numFmtId="0" fontId="27" fillId="22" borderId="58" xfId="51" applyFill="1" applyBorder="1"/>
    <xf numFmtId="3" fontId="27" fillId="22" borderId="58" xfId="51" applyNumberFormat="1" applyFill="1" applyBorder="1"/>
    <xf numFmtId="169" fontId="1" fillId="22" borderId="22" xfId="58" applyNumberFormat="1" applyFill="1" applyBorder="1"/>
    <xf numFmtId="169" fontId="2" fillId="22" borderId="22" xfId="58" applyNumberFormat="1" applyFont="1" applyFill="1" applyBorder="1" applyAlignment="1">
      <alignment vertical="top" wrapText="1"/>
    </xf>
    <xf numFmtId="169" fontId="3" fillId="22" borderId="23" xfId="58" applyNumberFormat="1" applyFont="1" applyFill="1" applyBorder="1" applyAlignment="1">
      <alignment vertical="top" wrapText="1"/>
    </xf>
    <xf numFmtId="37" fontId="3" fillId="22" borderId="56" xfId="58" applyNumberFormat="1" applyFont="1" applyFill="1" applyBorder="1" applyAlignment="1">
      <alignment vertical="top" wrapText="1"/>
    </xf>
    <xf numFmtId="37" fontId="2" fillId="22" borderId="56" xfId="58" applyNumberFormat="1" applyFont="1" applyFill="1" applyBorder="1" applyAlignment="1">
      <alignment vertical="top" wrapText="1"/>
    </xf>
    <xf numFmtId="37" fontId="3" fillId="22" borderId="57" xfId="58" applyNumberFormat="1" applyFont="1" applyFill="1" applyBorder="1" applyAlignment="1">
      <alignment vertical="top" wrapText="1"/>
    </xf>
    <xf numFmtId="178" fontId="20" fillId="22" borderId="58" xfId="51" applyNumberFormat="1" applyFont="1" applyFill="1" applyBorder="1"/>
    <xf numFmtId="177" fontId="7" fillId="22" borderId="22" xfId="51" applyNumberFormat="1" applyFont="1" applyFill="1" applyBorder="1"/>
    <xf numFmtId="176" fontId="2" fillId="15" borderId="22" xfId="51" applyNumberFormat="1" applyFont="1" applyFill="1" applyBorder="1" applyAlignment="1">
      <alignment horizontal="right"/>
    </xf>
    <xf numFmtId="169" fontId="2" fillId="15" borderId="22" xfId="51" applyNumberFormat="1" applyFont="1" applyFill="1" applyBorder="1" applyAlignment="1">
      <alignment horizontal="right"/>
    </xf>
    <xf numFmtId="176" fontId="2" fillId="22" borderId="22" xfId="51" applyNumberFormat="1" applyFont="1" applyFill="1" applyBorder="1" applyAlignment="1">
      <alignment horizontal="right"/>
    </xf>
    <xf numFmtId="0" fontId="9" fillId="0" borderId="0" xfId="51" quotePrefix="1" applyFont="1" applyFill="1" applyBorder="1"/>
    <xf numFmtId="185" fontId="2" fillId="0" borderId="0" xfId="51" applyNumberFormat="1" applyFont="1" applyFill="1" applyBorder="1" applyAlignment="1">
      <alignment horizontal="right"/>
    </xf>
    <xf numFmtId="0" fontId="1" fillId="0" borderId="0" xfId="62"/>
    <xf numFmtId="0" fontId="1" fillId="12" borderId="21" xfId="51" quotePrefix="1" applyFont="1" applyFill="1" applyBorder="1" applyAlignment="1"/>
    <xf numFmtId="0" fontId="56" fillId="12" borderId="25" xfId="51" quotePrefix="1" applyFont="1" applyFill="1" applyBorder="1"/>
    <xf numFmtId="0" fontId="2" fillId="12" borderId="22" xfId="51" quotePrefix="1" applyFont="1" applyFill="1" applyBorder="1" applyAlignment="1"/>
    <xf numFmtId="0" fontId="3" fillId="12" borderId="23" xfId="51" quotePrefix="1" applyFont="1" applyFill="1" applyBorder="1" applyAlignment="1"/>
    <xf numFmtId="0" fontId="3" fillId="12" borderId="29" xfId="51" quotePrefix="1" applyFont="1" applyFill="1" applyBorder="1" applyAlignment="1"/>
    <xf numFmtId="0" fontId="3" fillId="12" borderId="25" xfId="51" quotePrefix="1" applyFont="1" applyFill="1" applyBorder="1" applyAlignment="1"/>
    <xf numFmtId="0" fontId="2" fillId="12" borderId="25" xfId="51" quotePrefix="1" applyFont="1" applyFill="1" applyBorder="1"/>
    <xf numFmtId="0" fontId="3" fillId="12" borderId="26" xfId="51" quotePrefix="1" applyFont="1" applyFill="1" applyBorder="1"/>
    <xf numFmtId="0" fontId="9" fillId="12" borderId="22" xfId="51" quotePrefix="1" applyFont="1" applyFill="1" applyBorder="1" applyAlignment="1"/>
    <xf numFmtId="169" fontId="2" fillId="12" borderId="25" xfId="63" applyNumberFormat="1" applyFont="1" applyFill="1" applyBorder="1"/>
    <xf numFmtId="0" fontId="2" fillId="12" borderId="23" xfId="51" quotePrefix="1" applyFont="1" applyFill="1" applyBorder="1" applyAlignment="1"/>
    <xf numFmtId="0" fontId="22" fillId="12" borderId="23" xfId="51" quotePrefix="1" applyFont="1" applyFill="1" applyBorder="1" applyAlignment="1">
      <alignment horizontal="left"/>
    </xf>
    <xf numFmtId="0" fontId="2" fillId="12" borderId="28" xfId="51" quotePrefix="1" applyFont="1" applyFill="1" applyBorder="1"/>
    <xf numFmtId="0" fontId="57" fillId="0" borderId="0" xfId="62" applyFont="1"/>
    <xf numFmtId="185" fontId="2" fillId="22" borderId="22" xfId="51" applyNumberFormat="1" applyFont="1" applyFill="1" applyBorder="1" applyAlignment="1">
      <alignment horizontal="right"/>
    </xf>
    <xf numFmtId="169" fontId="3" fillId="22" borderId="22" xfId="7" applyNumberFormat="1" applyFont="1" applyFill="1" applyBorder="1" applyAlignment="1">
      <alignment horizontal="right"/>
    </xf>
    <xf numFmtId="169" fontId="3" fillId="22" borderId="22" xfId="7" quotePrefix="1" applyNumberFormat="1" applyFont="1" applyFill="1" applyBorder="1" applyAlignment="1">
      <alignment horizontal="right"/>
    </xf>
    <xf numFmtId="169" fontId="2" fillId="22" borderId="22" xfId="7" applyNumberFormat="1" applyFont="1" applyFill="1" applyBorder="1" applyAlignment="1">
      <alignment horizontal="right"/>
    </xf>
    <xf numFmtId="169" fontId="2" fillId="22" borderId="22" xfId="7" quotePrefix="1" applyNumberFormat="1" applyFont="1" applyFill="1" applyBorder="1" applyAlignment="1">
      <alignment horizontal="right"/>
    </xf>
    <xf numFmtId="169" fontId="3" fillId="22" borderId="29" xfId="7" applyNumberFormat="1" applyFont="1" applyFill="1" applyBorder="1" applyAlignment="1"/>
    <xf numFmtId="1" fontId="2" fillId="22" borderId="22" xfId="51" applyNumberFormat="1" applyFont="1" applyFill="1" applyBorder="1" applyAlignment="1">
      <alignment horizontal="right"/>
    </xf>
    <xf numFmtId="186" fontId="2" fillId="22" borderId="22" xfId="55" applyNumberFormat="1" applyFont="1" applyFill="1" applyBorder="1" applyAlignment="1">
      <alignment horizontal="right"/>
    </xf>
    <xf numFmtId="1" fontId="2" fillId="22" borderId="22" xfId="55" applyNumberFormat="1" applyFont="1" applyFill="1" applyBorder="1" applyAlignment="1">
      <alignment horizontal="right"/>
    </xf>
    <xf numFmtId="1" fontId="2" fillId="22" borderId="22" xfId="51" quotePrefix="1" applyNumberFormat="1" applyFont="1" applyFill="1" applyBorder="1" applyAlignment="1">
      <alignment horizontal="right"/>
    </xf>
    <xf numFmtId="169" fontId="2" fillId="22" borderId="23" xfId="7" applyNumberFormat="1" applyFont="1" applyFill="1" applyBorder="1" applyAlignment="1"/>
    <xf numFmtId="169" fontId="2" fillId="22" borderId="22" xfId="7" applyNumberFormat="1" applyFont="1" applyFill="1" applyBorder="1" applyAlignment="1"/>
    <xf numFmtId="169" fontId="2" fillId="22" borderId="22" xfId="7" quotePrefix="1" applyNumberFormat="1" applyFont="1" applyFill="1" applyBorder="1" applyAlignment="1"/>
    <xf numFmtId="185" fontId="2" fillId="22" borderId="22" xfId="51" quotePrefix="1" applyNumberFormat="1" applyFont="1" applyFill="1" applyBorder="1" applyAlignment="1">
      <alignment horizontal="right"/>
    </xf>
    <xf numFmtId="185" fontId="2" fillId="22" borderId="23" xfId="51" applyNumberFormat="1" applyFont="1" applyFill="1" applyBorder="1" applyAlignment="1">
      <alignment horizontal="right"/>
    </xf>
    <xf numFmtId="187" fontId="2" fillId="22" borderId="22" xfId="7" applyNumberFormat="1" applyFont="1" applyFill="1" applyBorder="1" applyAlignment="1"/>
    <xf numFmtId="188" fontId="2" fillId="22" borderId="23" xfId="7" applyNumberFormat="1" applyFont="1" applyFill="1" applyBorder="1" applyAlignment="1"/>
    <xf numFmtId="0" fontId="3" fillId="12" borderId="28" xfId="51" applyFont="1" applyFill="1" applyBorder="1" applyAlignment="1">
      <alignment horizontal="left" vertical="top" wrapText="1"/>
    </xf>
    <xf numFmtId="37" fontId="2" fillId="15" borderId="56" xfId="65" applyNumberFormat="1" applyFont="1" applyFill="1" applyBorder="1" applyAlignment="1">
      <alignment vertical="top" wrapText="1"/>
    </xf>
    <xf numFmtId="37" fontId="2" fillId="22" borderId="56" xfId="65" applyNumberFormat="1" applyFont="1" applyFill="1" applyBorder="1" applyAlignment="1">
      <alignment vertical="top" wrapText="1"/>
    </xf>
    <xf numFmtId="37" fontId="3" fillId="15" borderId="56" xfId="65" applyNumberFormat="1" applyFont="1" applyFill="1" applyBorder="1" applyAlignment="1">
      <alignment vertical="top" wrapText="1"/>
    </xf>
    <xf numFmtId="37" fontId="3" fillId="22" borderId="56" xfId="65" applyNumberFormat="1" applyFont="1" applyFill="1" applyBorder="1" applyAlignment="1">
      <alignment vertical="top" wrapText="1"/>
    </xf>
    <xf numFmtId="3" fontId="2" fillId="12" borderId="24" xfId="66" applyNumberFormat="1" applyFont="1" applyFill="1" applyBorder="1"/>
    <xf numFmtId="3" fontId="2" fillId="12" borderId="25" xfId="66" applyNumberFormat="1" applyFont="1" applyFill="1" applyBorder="1"/>
    <xf numFmtId="3" fontId="3" fillId="12" borderId="26" xfId="66" applyNumberFormat="1" applyFont="1" applyFill="1" applyBorder="1"/>
    <xf numFmtId="3" fontId="3" fillId="12" borderId="27" xfId="66" applyNumberFormat="1" applyFont="1" applyFill="1" applyBorder="1"/>
    <xf numFmtId="0" fontId="1" fillId="12" borderId="25" xfId="52" applyFont="1" applyFill="1" applyBorder="1"/>
    <xf numFmtId="3" fontId="3" fillId="12" borderId="25" xfId="66" applyNumberFormat="1" applyFont="1" applyFill="1" applyBorder="1"/>
    <xf numFmtId="0" fontId="3" fillId="12" borderId="22" xfId="51" applyFont="1" applyFill="1" applyBorder="1" applyAlignment="1">
      <alignment horizontal="left" vertical="top" wrapText="1"/>
    </xf>
    <xf numFmtId="169" fontId="3" fillId="15" borderId="59" xfId="58" applyNumberFormat="1" applyFont="1" applyFill="1" applyBorder="1"/>
    <xf numFmtId="169" fontId="3" fillId="22" borderId="59" xfId="58" applyNumberFormat="1" applyFont="1" applyFill="1" applyBorder="1"/>
    <xf numFmtId="0" fontId="9" fillId="12" borderId="59" xfId="51" applyFont="1" applyFill="1" applyBorder="1" applyAlignment="1"/>
    <xf numFmtId="0" fontId="9" fillId="12" borderId="23" xfId="51" applyFont="1" applyFill="1" applyBorder="1" applyAlignment="1"/>
    <xf numFmtId="169" fontId="0" fillId="0" borderId="0" xfId="0" applyNumberFormat="1"/>
    <xf numFmtId="165" fontId="27" fillId="0" borderId="0" xfId="51" applyNumberFormat="1"/>
    <xf numFmtId="0" fontId="0" fillId="0" borderId="0" xfId="0" applyFill="1"/>
    <xf numFmtId="0" fontId="10" fillId="21" borderId="60" xfId="51" applyFont="1" applyFill="1" applyBorder="1" applyAlignment="1">
      <alignment horizontal="center"/>
    </xf>
    <xf numFmtId="0" fontId="21" fillId="23" borderId="60" xfId="51" applyFont="1" applyFill="1" applyBorder="1" applyAlignment="1">
      <alignment horizontal="center"/>
    </xf>
    <xf numFmtId="185" fontId="2" fillId="24" borderId="22" xfId="51" applyNumberFormat="1" applyFont="1" applyFill="1" applyBorder="1" applyAlignment="1">
      <alignment horizontal="right"/>
    </xf>
    <xf numFmtId="169" fontId="2" fillId="24" borderId="22" xfId="51" applyNumberFormat="1" applyFont="1" applyFill="1" applyBorder="1" applyAlignment="1"/>
    <xf numFmtId="169" fontId="3" fillId="24" borderId="23" xfId="51" applyNumberFormat="1" applyFont="1" applyFill="1" applyBorder="1" applyAlignment="1"/>
    <xf numFmtId="169" fontId="3" fillId="24" borderId="22" xfId="51" applyNumberFormat="1" applyFont="1" applyFill="1" applyBorder="1" applyAlignment="1"/>
    <xf numFmtId="169" fontId="2" fillId="24" borderId="29" xfId="51" applyNumberFormat="1" applyFont="1" applyFill="1" applyBorder="1" applyAlignment="1"/>
    <xf numFmtId="169" fontId="3" fillId="24" borderId="29" xfId="51" applyNumberFormat="1" applyFont="1" applyFill="1" applyBorder="1" applyAlignment="1"/>
    <xf numFmtId="169" fontId="3" fillId="24" borderId="22" xfId="7" applyNumberFormat="1" applyFont="1" applyFill="1" applyBorder="1" applyAlignment="1">
      <alignment horizontal="right"/>
    </xf>
    <xf numFmtId="169" fontId="2" fillId="24" borderId="22" xfId="7" applyNumberFormat="1" applyFont="1" applyFill="1" applyBorder="1" applyAlignment="1">
      <alignment horizontal="right"/>
    </xf>
    <xf numFmtId="169" fontId="2" fillId="24" borderId="22" xfId="7" quotePrefix="1" applyNumberFormat="1" applyFont="1" applyFill="1" applyBorder="1" applyAlignment="1">
      <alignment horizontal="right"/>
    </xf>
    <xf numFmtId="169" fontId="3" fillId="24" borderId="29" xfId="7" applyNumberFormat="1" applyFont="1" applyFill="1" applyBorder="1" applyAlignment="1"/>
    <xf numFmtId="1" fontId="2" fillId="24" borderId="22" xfId="51" applyNumberFormat="1" applyFont="1" applyFill="1" applyBorder="1" applyAlignment="1">
      <alignment horizontal="right"/>
    </xf>
    <xf numFmtId="186" fontId="2" fillId="24" borderId="22" xfId="55" applyNumberFormat="1" applyFont="1" applyFill="1" applyBorder="1" applyAlignment="1">
      <alignment horizontal="right"/>
    </xf>
    <xf numFmtId="1" fontId="2" fillId="24" borderId="22" xfId="55" applyNumberFormat="1" applyFont="1" applyFill="1" applyBorder="1" applyAlignment="1">
      <alignment horizontal="right"/>
    </xf>
    <xf numFmtId="169" fontId="2" fillId="24" borderId="23" xfId="7" applyNumberFormat="1" applyFont="1" applyFill="1" applyBorder="1" applyAlignment="1"/>
    <xf numFmtId="169" fontId="2" fillId="24" borderId="22" xfId="7" applyNumberFormat="1" applyFont="1" applyFill="1" applyBorder="1" applyAlignment="1"/>
    <xf numFmtId="169" fontId="2" fillId="24" borderId="22" xfId="7" quotePrefix="1" applyNumberFormat="1" applyFont="1" applyFill="1" applyBorder="1" applyAlignment="1"/>
    <xf numFmtId="185" fontId="2" fillId="24" borderId="23" xfId="51" applyNumberFormat="1" applyFont="1" applyFill="1" applyBorder="1" applyAlignment="1">
      <alignment horizontal="right"/>
    </xf>
    <xf numFmtId="187" fontId="2" fillId="24" borderId="22" xfId="7" applyNumberFormat="1" applyFont="1" applyFill="1" applyBorder="1" applyAlignment="1"/>
    <xf numFmtId="188" fontId="2" fillId="24" borderId="23" xfId="7" applyNumberFormat="1" applyFont="1" applyFill="1" applyBorder="1" applyAlignment="1"/>
    <xf numFmtId="0" fontId="10" fillId="23" borderId="60" xfId="51" applyFont="1" applyFill="1" applyBorder="1" applyAlignment="1">
      <alignment horizontal="center"/>
    </xf>
    <xf numFmtId="176" fontId="2" fillId="24" borderId="22" xfId="51" applyNumberFormat="1" applyFont="1" applyFill="1" applyBorder="1" applyAlignment="1"/>
    <xf numFmtId="169" fontId="2" fillId="24" borderId="59" xfId="51" applyNumberFormat="1" applyFont="1" applyFill="1" applyBorder="1" applyAlignment="1"/>
    <xf numFmtId="169" fontId="2" fillId="24" borderId="23" xfId="51" applyNumberFormat="1" applyFont="1" applyFill="1" applyBorder="1" applyAlignment="1"/>
    <xf numFmtId="169" fontId="2" fillId="24" borderId="22" xfId="57" applyNumberFormat="1" applyFont="1" applyFill="1" applyBorder="1"/>
    <xf numFmtId="168" fontId="8" fillId="24" borderId="22" xfId="51" applyNumberFormat="1" applyFont="1" applyFill="1" applyBorder="1" applyAlignment="1"/>
    <xf numFmtId="0" fontId="21" fillId="23" borderId="61" xfId="51" applyFont="1" applyFill="1" applyBorder="1" applyAlignment="1">
      <alignment horizontal="center"/>
    </xf>
    <xf numFmtId="168" fontId="2" fillId="24" borderId="22" xfId="51" applyNumberFormat="1" applyFont="1" applyFill="1" applyBorder="1" applyAlignment="1"/>
    <xf numFmtId="176" fontId="2" fillId="24" borderId="22" xfId="51" applyNumberFormat="1" applyFont="1" applyFill="1" applyBorder="1" applyAlignment="1">
      <alignment horizontal="right"/>
    </xf>
    <xf numFmtId="3" fontId="2" fillId="24" borderId="58" xfId="51" applyNumberFormat="1" applyFont="1" applyFill="1" applyBorder="1" applyAlignment="1"/>
    <xf numFmtId="169" fontId="2" fillId="24" borderId="22" xfId="58" applyNumberFormat="1" applyFont="1" applyFill="1" applyBorder="1"/>
    <xf numFmtId="169" fontId="3" fillId="24" borderId="29" xfId="58" applyNumberFormat="1" applyFont="1" applyFill="1" applyBorder="1"/>
    <xf numFmtId="169" fontId="3" fillId="24" borderId="23" xfId="58" applyNumberFormat="1" applyFont="1" applyFill="1" applyBorder="1"/>
    <xf numFmtId="169" fontId="2" fillId="24" borderId="23" xfId="58" applyNumberFormat="1" applyFont="1" applyFill="1" applyBorder="1"/>
    <xf numFmtId="176" fontId="2" fillId="24" borderId="22" xfId="51" applyNumberFormat="1" applyFont="1" applyFill="1" applyBorder="1"/>
    <xf numFmtId="169" fontId="2" fillId="24" borderId="22" xfId="51" applyNumberFormat="1" applyFont="1" applyFill="1" applyBorder="1"/>
    <xf numFmtId="169" fontId="27" fillId="24" borderId="22" xfId="51" applyNumberFormat="1" applyFill="1" applyBorder="1"/>
    <xf numFmtId="169" fontId="2" fillId="24" borderId="59" xfId="51" applyNumberFormat="1" applyFont="1" applyFill="1" applyBorder="1"/>
    <xf numFmtId="169" fontId="2" fillId="24" borderId="23" xfId="51" applyNumberFormat="1" applyFont="1" applyFill="1" applyBorder="1"/>
    <xf numFmtId="169" fontId="3" fillId="24" borderId="29" xfId="51" applyNumberFormat="1" applyFont="1" applyFill="1" applyBorder="1"/>
    <xf numFmtId="169" fontId="2" fillId="24" borderId="58" xfId="58" applyNumberFormat="1" applyFont="1" applyFill="1" applyBorder="1"/>
    <xf numFmtId="169" fontId="3" fillId="24" borderId="23" xfId="51" applyNumberFormat="1" applyFont="1" applyFill="1" applyBorder="1"/>
    <xf numFmtId="175" fontId="2" fillId="24" borderId="22" xfId="58" applyNumberFormat="1" applyFont="1" applyFill="1" applyBorder="1"/>
    <xf numFmtId="165" fontId="2" fillId="24" borderId="22" xfId="58" applyNumberFormat="1" applyFont="1" applyFill="1" applyBorder="1"/>
    <xf numFmtId="165" fontId="2" fillId="24" borderId="23" xfId="58" applyNumberFormat="1" applyFont="1" applyFill="1" applyBorder="1"/>
    <xf numFmtId="175" fontId="2" fillId="24" borderId="59" xfId="58" applyNumberFormat="1" applyFont="1" applyFill="1" applyBorder="1"/>
    <xf numFmtId="167" fontId="55" fillId="24" borderId="22" xfId="58" applyNumberFormat="1" applyFont="1" applyFill="1" applyBorder="1"/>
    <xf numFmtId="167" fontId="55" fillId="24" borderId="23" xfId="58" applyNumberFormat="1" applyFont="1" applyFill="1" applyBorder="1"/>
    <xf numFmtId="169" fontId="2" fillId="24" borderId="58" xfId="51" applyNumberFormat="1" applyFont="1" applyFill="1" applyBorder="1"/>
    <xf numFmtId="169" fontId="3" fillId="24" borderId="22" xfId="51" applyNumberFormat="1" applyFont="1" applyFill="1" applyBorder="1"/>
    <xf numFmtId="0" fontId="27" fillId="24" borderId="58" xfId="51" applyFill="1" applyBorder="1"/>
    <xf numFmtId="169" fontId="3" fillId="24" borderId="59" xfId="58" applyNumberFormat="1" applyFont="1" applyFill="1" applyBorder="1"/>
    <xf numFmtId="3" fontId="27" fillId="24" borderId="58" xfId="51" applyNumberFormat="1" applyFill="1" applyBorder="1"/>
    <xf numFmtId="169" fontId="1" fillId="24" borderId="22" xfId="58" applyNumberFormat="1" applyFill="1" applyBorder="1"/>
    <xf numFmtId="169" fontId="2" fillId="24" borderId="22" xfId="58" applyNumberFormat="1" applyFont="1" applyFill="1" applyBorder="1" applyAlignment="1">
      <alignment vertical="top" wrapText="1"/>
    </xf>
    <xf numFmtId="169" fontId="3" fillId="24" borderId="23" xfId="58" applyNumberFormat="1" applyFont="1" applyFill="1" applyBorder="1" applyAlignment="1">
      <alignment vertical="top" wrapText="1"/>
    </xf>
    <xf numFmtId="37" fontId="2" fillId="24" borderId="56" xfId="65" applyNumberFormat="1" applyFont="1" applyFill="1" applyBorder="1" applyAlignment="1">
      <alignment vertical="top" wrapText="1"/>
    </xf>
    <xf numFmtId="37" fontId="3" fillId="24" borderId="56" xfId="65" applyNumberFormat="1" applyFont="1" applyFill="1" applyBorder="1" applyAlignment="1">
      <alignment vertical="top" wrapText="1"/>
    </xf>
    <xf numFmtId="178" fontId="20" fillId="24" borderId="58" xfId="51" applyNumberFormat="1" applyFont="1" applyFill="1" applyBorder="1"/>
    <xf numFmtId="177" fontId="7" fillId="24" borderId="22" xfId="51" applyNumberFormat="1" applyFont="1" applyFill="1" applyBorder="1"/>
    <xf numFmtId="0" fontId="3" fillId="12" borderId="22" xfId="51" applyFont="1" applyFill="1" applyBorder="1" applyAlignment="1">
      <alignment horizontal="left" indent="2"/>
    </xf>
    <xf numFmtId="0" fontId="2" fillId="12" borderId="25" xfId="51" quotePrefix="1" applyFont="1" applyFill="1" applyBorder="1" applyAlignment="1">
      <alignment horizontal="left" indent="2"/>
    </xf>
    <xf numFmtId="0" fontId="2" fillId="12" borderId="25" xfId="51" applyFont="1" applyFill="1" applyBorder="1" applyAlignment="1">
      <alignment horizontal="left" indent="2"/>
    </xf>
    <xf numFmtId="0" fontId="2" fillId="12" borderId="22" xfId="51" quotePrefix="1" applyFont="1" applyFill="1" applyBorder="1" applyAlignment="1">
      <alignment horizontal="left" indent="2"/>
    </xf>
    <xf numFmtId="0" fontId="10" fillId="23" borderId="21" xfId="51" applyFont="1" applyFill="1" applyBorder="1" applyAlignment="1">
      <alignment horizontal="center"/>
    </xf>
    <xf numFmtId="169" fontId="27" fillId="0" borderId="0" xfId="51" applyNumberFormat="1"/>
    <xf numFmtId="0" fontId="10" fillId="13" borderId="60" xfId="51" applyFont="1" applyFill="1" applyBorder="1" applyAlignment="1">
      <alignment horizontal="center"/>
    </xf>
    <xf numFmtId="0" fontId="10" fillId="13" borderId="61" xfId="51" applyFont="1" applyFill="1" applyBorder="1" applyAlignment="1">
      <alignment horizontal="center"/>
    </xf>
    <xf numFmtId="185" fontId="2" fillId="15" borderId="22" xfId="51" applyNumberFormat="1" applyFont="1" applyFill="1" applyBorder="1" applyAlignment="1">
      <alignment horizontal="right"/>
    </xf>
    <xf numFmtId="169" fontId="3" fillId="15" borderId="22" xfId="7" applyNumberFormat="1" applyFont="1" applyFill="1" applyBorder="1" applyAlignment="1">
      <alignment horizontal="right"/>
    </xf>
    <xf numFmtId="169" fontId="3" fillId="15" borderId="22" xfId="7" quotePrefix="1" applyNumberFormat="1" applyFont="1" applyFill="1" applyBorder="1" applyAlignment="1">
      <alignment horizontal="right"/>
    </xf>
    <xf numFmtId="169" fontId="2" fillId="15" borderId="22" xfId="7" applyNumberFormat="1" applyFont="1" applyFill="1" applyBorder="1" applyAlignment="1">
      <alignment horizontal="right"/>
    </xf>
    <xf numFmtId="169" fontId="2" fillId="15" borderId="22" xfId="7" quotePrefix="1" applyNumberFormat="1" applyFont="1" applyFill="1" applyBorder="1" applyAlignment="1">
      <alignment horizontal="right"/>
    </xf>
    <xf numFmtId="169" fontId="3" fillId="15" borderId="29" xfId="7" applyNumberFormat="1" applyFont="1" applyFill="1" applyBorder="1" applyAlignment="1"/>
    <xf numFmtId="1" fontId="2" fillId="15" borderId="22" xfId="51" applyNumberFormat="1" applyFont="1" applyFill="1" applyBorder="1" applyAlignment="1">
      <alignment horizontal="right"/>
    </xf>
    <xf numFmtId="186" fontId="2" fillId="15" borderId="22" xfId="55" applyNumberFormat="1" applyFont="1" applyFill="1" applyBorder="1" applyAlignment="1">
      <alignment horizontal="right"/>
    </xf>
    <xf numFmtId="1" fontId="2" fillId="15" borderId="22" xfId="55" applyNumberFormat="1" applyFont="1" applyFill="1" applyBorder="1" applyAlignment="1">
      <alignment horizontal="right"/>
    </xf>
    <xf numFmtId="1" fontId="2" fillId="15" borderId="22" xfId="51" quotePrefix="1" applyNumberFormat="1" applyFont="1" applyFill="1" applyBorder="1" applyAlignment="1">
      <alignment horizontal="right"/>
    </xf>
    <xf numFmtId="169" fontId="2" fillId="15" borderId="23" xfId="7" applyNumberFormat="1" applyFont="1" applyFill="1" applyBorder="1" applyAlignment="1"/>
    <xf numFmtId="169" fontId="2" fillId="15" borderId="22" xfId="7" applyNumberFormat="1" applyFont="1" applyFill="1" applyBorder="1" applyAlignment="1"/>
    <xf numFmtId="169" fontId="2" fillId="15" borderId="22" xfId="7" quotePrefix="1" applyNumberFormat="1" applyFont="1" applyFill="1" applyBorder="1" applyAlignment="1"/>
    <xf numFmtId="185" fontId="2" fillId="15" borderId="22" xfId="51" quotePrefix="1" applyNumberFormat="1" applyFont="1" applyFill="1" applyBorder="1" applyAlignment="1">
      <alignment horizontal="right"/>
    </xf>
    <xf numFmtId="185" fontId="2" fillId="15" borderId="23" xfId="51" applyNumberFormat="1" applyFont="1" applyFill="1" applyBorder="1" applyAlignment="1">
      <alignment horizontal="right"/>
    </xf>
    <xf numFmtId="187" fontId="2" fillId="15" borderId="22" xfId="7" applyNumberFormat="1" applyFont="1" applyFill="1" applyBorder="1" applyAlignment="1"/>
    <xf numFmtId="188" fontId="2" fillId="15" borderId="23" xfId="7" applyNumberFormat="1" applyFont="1" applyFill="1" applyBorder="1" applyAlignment="1"/>
    <xf numFmtId="169" fontId="1" fillId="24" borderId="22" xfId="51" applyNumberFormat="1" applyFont="1" applyFill="1" applyBorder="1" applyAlignment="1"/>
    <xf numFmtId="169" fontId="1" fillId="15" borderId="22" xfId="51" applyNumberFormat="1" applyFont="1" applyFill="1" applyBorder="1" applyAlignment="1"/>
    <xf numFmtId="169" fontId="1" fillId="22" borderId="22" xfId="51" applyNumberFormat="1" applyFont="1" applyFill="1" applyBorder="1" applyAlignment="1"/>
    <xf numFmtId="0" fontId="10" fillId="21" borderId="61" xfId="51" applyFont="1" applyFill="1" applyBorder="1" applyAlignment="1">
      <alignment horizontal="center"/>
    </xf>
    <xf numFmtId="0" fontId="10" fillId="23" borderId="61" xfId="51" applyFont="1" applyFill="1" applyBorder="1" applyAlignment="1">
      <alignment horizontal="center"/>
    </xf>
    <xf numFmtId="168" fontId="1" fillId="15" borderId="22" xfId="51" applyNumberFormat="1" applyFont="1" applyFill="1" applyBorder="1" applyAlignment="1"/>
    <xf numFmtId="168" fontId="1" fillId="22" borderId="22" xfId="51" applyNumberFormat="1" applyFont="1" applyFill="1" applyBorder="1" applyAlignment="1"/>
    <xf numFmtId="168" fontId="1" fillId="24" borderId="22" xfId="51" applyNumberFormat="1" applyFont="1" applyFill="1" applyBorder="1" applyAlignment="1"/>
    <xf numFmtId="0" fontId="1" fillId="15" borderId="22" xfId="51" applyFont="1" applyFill="1" applyBorder="1"/>
    <xf numFmtId="0" fontId="1" fillId="22" borderId="22" xfId="51" applyFont="1" applyFill="1" applyBorder="1"/>
    <xf numFmtId="0" fontId="1" fillId="24" borderId="22" xfId="51" applyFont="1" applyFill="1" applyBorder="1"/>
    <xf numFmtId="169" fontId="2" fillId="15" borderId="59" xfId="58" applyNumberFormat="1" applyFont="1" applyFill="1" applyBorder="1"/>
    <xf numFmtId="0" fontId="10" fillId="13" borderId="21" xfId="67" applyFont="1" applyFill="1" applyBorder="1" applyAlignment="1">
      <alignment horizontal="center"/>
    </xf>
    <xf numFmtId="0" fontId="10" fillId="21" borderId="21" xfId="67" applyFont="1" applyFill="1" applyBorder="1" applyAlignment="1">
      <alignment horizontal="center"/>
    </xf>
    <xf numFmtId="0" fontId="10" fillId="23" borderId="21" xfId="67" applyFont="1" applyFill="1" applyBorder="1" applyAlignment="1">
      <alignment horizontal="center"/>
    </xf>
    <xf numFmtId="169" fontId="2" fillId="15" borderId="22" xfId="67" applyNumberFormat="1" applyFont="1" applyFill="1" applyBorder="1"/>
    <xf numFmtId="169" fontId="2" fillId="22" borderId="22" xfId="67" applyNumberFormat="1" applyFont="1" applyFill="1" applyBorder="1"/>
    <xf numFmtId="169" fontId="2" fillId="24" borderId="22" xfId="67" applyNumberFormat="1" applyFont="1" applyFill="1" applyBorder="1"/>
    <xf numFmtId="169" fontId="3" fillId="15" borderId="29" xfId="67" applyNumberFormat="1" applyFont="1" applyFill="1" applyBorder="1"/>
    <xf numFmtId="169" fontId="3" fillId="22" borderId="29" xfId="67" applyNumberFormat="1" applyFont="1" applyFill="1" applyBorder="1"/>
    <xf numFmtId="169" fontId="3" fillId="24" borderId="29" xfId="67" applyNumberFormat="1" applyFont="1" applyFill="1" applyBorder="1"/>
    <xf numFmtId="169" fontId="3" fillId="15" borderId="30" xfId="67" applyNumberFormat="1" applyFont="1" applyFill="1" applyBorder="1"/>
    <xf numFmtId="169" fontId="3" fillId="22" borderId="30" xfId="67" applyNumberFormat="1" applyFont="1" applyFill="1" applyBorder="1"/>
    <xf numFmtId="169" fontId="3" fillId="24" borderId="30" xfId="67" applyNumberFormat="1" applyFont="1" applyFill="1" applyBorder="1"/>
    <xf numFmtId="176" fontId="2" fillId="15" borderId="22" xfId="67" applyNumberFormat="1" applyFont="1" applyFill="1" applyBorder="1"/>
    <xf numFmtId="176" fontId="2" fillId="22" borderId="22" xfId="67" applyNumberFormat="1" applyFont="1" applyFill="1" applyBorder="1"/>
    <xf numFmtId="176" fontId="2" fillId="24" borderId="22" xfId="67" applyNumberFormat="1" applyFont="1" applyFill="1" applyBorder="1"/>
    <xf numFmtId="169" fontId="2" fillId="15" borderId="23" xfId="67" applyNumberFormat="1" applyFont="1" applyFill="1" applyBorder="1"/>
    <xf numFmtId="169" fontId="2" fillId="22" borderId="23" xfId="67" applyNumberFormat="1" applyFont="1" applyFill="1" applyBorder="1"/>
    <xf numFmtId="169" fontId="2" fillId="24" borderId="23" xfId="67" applyNumberFormat="1" applyFont="1" applyFill="1" applyBorder="1"/>
    <xf numFmtId="0" fontId="10" fillId="13" borderId="21" xfId="51" applyFont="1" applyFill="1" applyBorder="1" applyAlignment="1">
      <alignment horizontal="center"/>
    </xf>
    <xf numFmtId="0" fontId="10" fillId="13" borderId="34" xfId="51" applyFont="1" applyFill="1" applyBorder="1" applyAlignment="1">
      <alignment horizontal="center"/>
    </xf>
    <xf numFmtId="0" fontId="10" fillId="21" borderId="21" xfId="51" applyFont="1" applyFill="1" applyBorder="1" applyAlignment="1">
      <alignment horizontal="center"/>
    </xf>
    <xf numFmtId="0" fontId="10" fillId="21" borderId="34" xfId="51" applyFont="1" applyFill="1" applyBorder="1" applyAlignment="1">
      <alignment horizontal="center"/>
    </xf>
    <xf numFmtId="0" fontId="10" fillId="23" borderId="34" xfId="51" applyFont="1" applyFill="1" applyBorder="1" applyAlignment="1">
      <alignment horizontal="center"/>
    </xf>
    <xf numFmtId="0" fontId="10" fillId="13" borderId="55" xfId="51" applyFont="1" applyFill="1" applyBorder="1" applyAlignment="1">
      <alignment horizontal="center"/>
    </xf>
    <xf numFmtId="0" fontId="10" fillId="21" borderId="55" xfId="51" applyFont="1" applyFill="1" applyBorder="1" applyAlignment="1">
      <alignment horizontal="center"/>
    </xf>
    <xf numFmtId="0" fontId="10" fillId="23" borderId="55" xfId="51" applyFont="1" applyFill="1" applyBorder="1" applyAlignment="1">
      <alignment horizontal="center"/>
    </xf>
    <xf numFmtId="0" fontId="10" fillId="13" borderId="64" xfId="51" applyFont="1" applyFill="1" applyBorder="1" applyAlignment="1">
      <alignment horizontal="center"/>
    </xf>
    <xf numFmtId="0" fontId="10" fillId="21" borderId="64" xfId="51" applyFont="1" applyFill="1" applyBorder="1" applyAlignment="1">
      <alignment horizontal="center"/>
    </xf>
    <xf numFmtId="0" fontId="10" fillId="23" borderId="64" xfId="51" applyFont="1" applyFill="1" applyBorder="1" applyAlignment="1">
      <alignment horizontal="center"/>
    </xf>
    <xf numFmtId="168" fontId="3" fillId="15" borderId="22" xfId="51" applyNumberFormat="1" applyFont="1" applyFill="1" applyBorder="1" applyAlignment="1"/>
    <xf numFmtId="168" fontId="3" fillId="22" borderId="22" xfId="51" applyNumberFormat="1" applyFont="1" applyFill="1" applyBorder="1" applyAlignment="1"/>
    <xf numFmtId="168" fontId="3" fillId="24" borderId="22" xfId="51" applyNumberFormat="1" applyFont="1" applyFill="1" applyBorder="1" applyAlignment="1"/>
    <xf numFmtId="0" fontId="3" fillId="12" borderId="69" xfId="51" applyFont="1" applyFill="1" applyBorder="1" applyAlignment="1"/>
    <xf numFmtId="168" fontId="3" fillId="15" borderId="69" xfId="51" applyNumberFormat="1" applyFont="1" applyFill="1" applyBorder="1" applyAlignment="1"/>
    <xf numFmtId="168" fontId="3" fillId="22" borderId="69" xfId="51" applyNumberFormat="1" applyFont="1" applyFill="1" applyBorder="1" applyAlignment="1"/>
    <xf numFmtId="168" fontId="3" fillId="24" borderId="69" xfId="51" applyNumberFormat="1" applyFont="1" applyFill="1" applyBorder="1" applyAlignment="1"/>
    <xf numFmtId="49" fontId="7" fillId="24" borderId="22" xfId="51" applyNumberFormat="1" applyFont="1" applyFill="1" applyBorder="1" applyAlignment="1">
      <alignment horizontal="right"/>
    </xf>
    <xf numFmtId="0" fontId="21" fillId="23" borderId="3" xfId="51" applyFont="1" applyFill="1" applyBorder="1" applyAlignment="1">
      <alignment horizontal="center"/>
    </xf>
    <xf numFmtId="0" fontId="49" fillId="11" borderId="68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165" fontId="2" fillId="22" borderId="22" xfId="51" applyNumberFormat="1" applyFont="1" applyFill="1" applyBorder="1" applyAlignment="1"/>
    <xf numFmtId="0" fontId="10" fillId="13" borderId="21" xfId="67" applyFont="1" applyFill="1" applyBorder="1" applyAlignment="1">
      <alignment horizontal="center" wrapText="1"/>
    </xf>
    <xf numFmtId="0" fontId="7" fillId="0" borderId="0" xfId="68" applyFont="1" applyBorder="1"/>
    <xf numFmtId="0" fontId="2" fillId="25" borderId="22" xfId="51" applyFont="1" applyFill="1" applyBorder="1" applyAlignment="1"/>
    <xf numFmtId="165" fontId="2" fillId="15" borderId="22" xfId="7" quotePrefix="1" applyFont="1" applyFill="1" applyBorder="1" applyAlignment="1">
      <alignment horizontal="right"/>
    </xf>
    <xf numFmtId="165" fontId="2" fillId="22" borderId="22" xfId="7" applyFont="1" applyFill="1" applyBorder="1" applyAlignment="1">
      <alignment horizontal="right"/>
    </xf>
    <xf numFmtId="165" fontId="2" fillId="15" borderId="56" xfId="7" applyFont="1" applyFill="1" applyBorder="1" applyAlignment="1">
      <alignment vertical="top" wrapText="1"/>
    </xf>
    <xf numFmtId="165" fontId="2" fillId="22" borderId="56" xfId="7" applyFont="1" applyFill="1" applyBorder="1" applyAlignment="1">
      <alignment vertical="top" wrapText="1"/>
    </xf>
    <xf numFmtId="165" fontId="2" fillId="22" borderId="22" xfId="7" applyFont="1" applyFill="1" applyBorder="1"/>
    <xf numFmtId="0" fontId="1" fillId="0" borderId="0" xfId="1" applyFont="1"/>
    <xf numFmtId="169" fontId="1" fillId="0" borderId="0" xfId="62" applyNumberFormat="1"/>
    <xf numFmtId="0" fontId="10" fillId="13" borderId="3" xfId="51" applyFont="1" applyFill="1" applyBorder="1" applyAlignment="1">
      <alignment horizontal="center"/>
    </xf>
    <xf numFmtId="0" fontId="10" fillId="13" borderId="4" xfId="51" applyFont="1" applyFill="1" applyBorder="1" applyAlignment="1">
      <alignment horizontal="center"/>
    </xf>
    <xf numFmtId="0" fontId="10" fillId="13" borderId="66" xfId="51" applyFont="1" applyFill="1" applyBorder="1" applyAlignment="1">
      <alignment horizontal="center"/>
    </xf>
    <xf numFmtId="0" fontId="10" fillId="23" borderId="3" xfId="51" applyFont="1" applyFill="1" applyBorder="1" applyAlignment="1">
      <alignment horizontal="center"/>
    </xf>
    <xf numFmtId="0" fontId="10" fillId="23" borderId="4" xfId="51" applyFont="1" applyFill="1" applyBorder="1" applyAlignment="1">
      <alignment horizontal="center"/>
    </xf>
    <xf numFmtId="0" fontId="10" fillId="21" borderId="3" xfId="51" applyFont="1" applyFill="1" applyBorder="1" applyAlignment="1">
      <alignment horizontal="center"/>
    </xf>
    <xf numFmtId="0" fontId="21" fillId="21" borderId="4" xfId="51" applyFont="1" applyFill="1" applyBorder="1" applyAlignment="1">
      <alignment horizontal="center"/>
    </xf>
    <xf numFmtId="0" fontId="21" fillId="21" borderId="67" xfId="51" applyFont="1" applyFill="1" applyBorder="1" applyAlignment="1">
      <alignment horizontal="center"/>
    </xf>
    <xf numFmtId="0" fontId="10" fillId="21" borderId="4" xfId="51" applyFont="1" applyFill="1" applyBorder="1" applyAlignment="1">
      <alignment horizontal="center"/>
    </xf>
    <xf numFmtId="0" fontId="10" fillId="21" borderId="66" xfId="51" applyFont="1" applyFill="1" applyBorder="1" applyAlignment="1">
      <alignment horizontal="center"/>
    </xf>
    <xf numFmtId="0" fontId="49" fillId="11" borderId="68" xfId="51" applyFont="1" applyFill="1" applyBorder="1" applyAlignment="1">
      <alignment horizontal="center"/>
    </xf>
    <xf numFmtId="0" fontId="21" fillId="13" borderId="3" xfId="51" applyFont="1" applyFill="1" applyBorder="1" applyAlignment="1">
      <alignment horizontal="center"/>
    </xf>
    <xf numFmtId="0" fontId="21" fillId="13" borderId="4" xfId="51" applyFont="1" applyFill="1" applyBorder="1" applyAlignment="1">
      <alignment horizontal="center"/>
    </xf>
    <xf numFmtId="0" fontId="21" fillId="13" borderId="67" xfId="51" applyFont="1" applyFill="1" applyBorder="1" applyAlignment="1">
      <alignment horizontal="center"/>
    </xf>
    <xf numFmtId="0" fontId="21" fillId="16" borderId="3" xfId="51" applyFont="1" applyFill="1" applyBorder="1" applyAlignment="1">
      <alignment horizontal="center"/>
    </xf>
    <xf numFmtId="0" fontId="21" fillId="16" borderId="4" xfId="51" applyFont="1" applyFill="1" applyBorder="1" applyAlignment="1">
      <alignment horizontal="center"/>
    </xf>
    <xf numFmtId="0" fontId="21" fillId="16" borderId="66" xfId="51" applyFont="1" applyFill="1" applyBorder="1" applyAlignment="1">
      <alignment horizontal="center"/>
    </xf>
    <xf numFmtId="0" fontId="21" fillId="23" borderId="3" xfId="51" applyFont="1" applyFill="1" applyBorder="1" applyAlignment="1">
      <alignment horizontal="center"/>
    </xf>
    <xf numFmtId="0" fontId="21" fillId="23" borderId="4" xfId="51" applyFont="1" applyFill="1" applyBorder="1" applyAlignment="1">
      <alignment horizontal="center"/>
    </xf>
    <xf numFmtId="0" fontId="21" fillId="23" borderId="67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21" fillId="21" borderId="66" xfId="51" applyFont="1" applyFill="1" applyBorder="1" applyAlignment="1">
      <alignment horizontal="center"/>
    </xf>
    <xf numFmtId="0" fontId="10" fillId="23" borderId="66" xfId="51" applyFont="1" applyFill="1" applyBorder="1" applyAlignment="1">
      <alignment horizontal="center"/>
    </xf>
    <xf numFmtId="0" fontId="10" fillId="13" borderId="67" xfId="51" applyFont="1" applyFill="1" applyBorder="1" applyAlignment="1">
      <alignment horizontal="center"/>
    </xf>
    <xf numFmtId="0" fontId="10" fillId="23" borderId="67" xfId="51" applyFont="1" applyFill="1" applyBorder="1" applyAlignment="1">
      <alignment horizontal="center"/>
    </xf>
    <xf numFmtId="0" fontId="10" fillId="13" borderId="3" xfId="67" applyFont="1" applyFill="1" applyBorder="1" applyAlignment="1">
      <alignment horizontal="center"/>
    </xf>
    <xf numFmtId="0" fontId="10" fillId="13" borderId="4" xfId="67" applyFont="1" applyFill="1" applyBorder="1" applyAlignment="1">
      <alignment horizontal="center"/>
    </xf>
    <xf numFmtId="0" fontId="10" fillId="13" borderId="66" xfId="67" applyFont="1" applyFill="1" applyBorder="1" applyAlignment="1">
      <alignment horizontal="center"/>
    </xf>
    <xf numFmtId="0" fontId="10" fillId="23" borderId="3" xfId="67" applyFont="1" applyFill="1" applyBorder="1" applyAlignment="1">
      <alignment horizontal="center"/>
    </xf>
    <xf numFmtId="0" fontId="10" fillId="23" borderId="4" xfId="67" applyFont="1" applyFill="1" applyBorder="1" applyAlignment="1">
      <alignment horizontal="center"/>
    </xf>
    <xf numFmtId="0" fontId="10" fillId="23" borderId="66" xfId="67" applyFont="1" applyFill="1" applyBorder="1" applyAlignment="1">
      <alignment horizontal="center"/>
    </xf>
    <xf numFmtId="0" fontId="10" fillId="21" borderId="3" xfId="67" applyFont="1" applyFill="1" applyBorder="1" applyAlignment="1">
      <alignment horizontal="center"/>
    </xf>
    <xf numFmtId="0" fontId="10" fillId="21" borderId="4" xfId="67" applyFont="1" applyFill="1" applyBorder="1" applyAlignment="1">
      <alignment horizontal="center"/>
    </xf>
    <xf numFmtId="0" fontId="10" fillId="21" borderId="66" xfId="67" applyFont="1" applyFill="1" applyBorder="1" applyAlignment="1">
      <alignment horizontal="center"/>
    </xf>
  </cellXfs>
  <cellStyles count="69">
    <cellStyle name="%" xfId="1"/>
    <cellStyle name="% 2" xfId="67"/>
    <cellStyle name="_Kyivstar grunnlag Q407~1" xfId="2"/>
    <cellStyle name="_Minority Interest and EV" xfId="3"/>
    <cellStyle name="_Q407-pack_draft" xfId="4"/>
    <cellStyle name="7Mini" xfId="5"/>
    <cellStyle name="C" xfId="6"/>
    <cellStyle name="Comma" xfId="7" builtinId="3"/>
    <cellStyle name="Comma0 - Modelo1" xfId="8"/>
    <cellStyle name="Comma0 - Style1" xfId="9"/>
    <cellStyle name="Comma1 - Modelo2" xfId="10"/>
    <cellStyle name="Comma1 - Style2" xfId="11"/>
    <cellStyle name="Dia" xfId="12"/>
    <cellStyle name="Encabez1" xfId="13"/>
    <cellStyle name="Encabez2" xfId="14"/>
    <cellStyle name="Estimat" xfId="15"/>
    <cellStyle name="Forudsætning" xfId="16"/>
    <cellStyle name="Header 1" xfId="17"/>
    <cellStyle name="Header 1 Left" xfId="18"/>
    <cellStyle name="Header 1(box)" xfId="19"/>
    <cellStyle name="Header 1(middle)" xfId="20"/>
    <cellStyle name="Header 1_Front Page" xfId="21"/>
    <cellStyle name="Header 2" xfId="22"/>
    <cellStyle name="Header Price 1" xfId="23"/>
    <cellStyle name="Header Price 2" xfId="24"/>
    <cellStyle name="Heading 1" xfId="25"/>
    <cellStyle name="Heading 2" xfId="26"/>
    <cellStyle name="Helv 8" xfId="27"/>
    <cellStyle name="n" xfId="28"/>
    <cellStyle name="n_CashF and Ratios" xfId="29"/>
    <cellStyle name="n_CashF and Ratios_1" xfId="30"/>
    <cellStyle name="n_full year table" xfId="31"/>
    <cellStyle name="n_full year table_1" xfId="32"/>
    <cellStyle name="n_half year upd" xfId="33"/>
    <cellStyle name="n_IS (functional) and BS " xfId="34"/>
    <cellStyle name="n_IS (traditional) and BS " xfId="35"/>
    <cellStyle name="n_page 1" xfId="36"/>
    <cellStyle name="n_page 1_CashF and Ratios" xfId="37"/>
    <cellStyle name="n_page 1_full year table" xfId="38"/>
    <cellStyle name="n_page 1_half year upd" xfId="39"/>
    <cellStyle name="n_page 1_IS (functional) and BS " xfId="40"/>
    <cellStyle name="N0" xfId="41"/>
    <cellStyle name="N1" xfId="42"/>
    <cellStyle name="N2" xfId="43"/>
    <cellStyle name="N3" xfId="44"/>
    <cellStyle name="N4" xfId="45"/>
    <cellStyle name="Normal" xfId="0" builtinId="0"/>
    <cellStyle name="Normal 2" xfId="62"/>
    <cellStyle name="Normal_BalanseNovember" xfId="46"/>
    <cellStyle name="Normal_BalanseNovember 2" xfId="66"/>
    <cellStyle name="Normal_ER input Kyivstar" xfId="47"/>
    <cellStyle name="Normal_KS actual figures 2007" xfId="48"/>
    <cellStyle name="Normal_Minority Interest and EV" xfId="49"/>
    <cellStyle name="Normal_Resultat" xfId="50"/>
    <cellStyle name="Normal_Tables quarterly report 2008" xfId="51"/>
    <cellStyle name="Normal_Tables quarterly report 2008~1" xfId="68"/>
    <cellStyle name="Normal_Tables quarterly report 2009" xfId="52"/>
    <cellStyle name="Normal_Tables quarterly report 2009~6" xfId="53"/>
    <cellStyle name="Overskrift" xfId="54"/>
    <cellStyle name="Percent" xfId="55" builtinId="5"/>
    <cellStyle name="Percent [0]" xfId="56"/>
    <cellStyle name="Stil 1" xfId="64"/>
    <cellStyle name="Tusenskille_Sweden_Denmark_2008" xfId="57"/>
    <cellStyle name="Tusenskille_Tables quarterly report 2008" xfId="58"/>
    <cellStyle name="Tusenskille_Tables quarterly report 2008 2" xfId="63"/>
    <cellStyle name="Tusenskille_Tables quarterly report 2008 3" xfId="65"/>
    <cellStyle name="Årstal" xfId="59"/>
    <cellStyle name="Обычный_Лист2" xfId="60"/>
    <cellStyle name="Финансовый_Лист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FF"/>
      <rgbColor rgb="00DDD3AF"/>
      <rgbColor rgb="00A2AD00"/>
      <rgbColor rgb="00825C26"/>
      <rgbColor rgb="00808080"/>
      <rgbColor rgb="00000000"/>
      <rgbColor rgb="000066CC"/>
      <rgbColor rgb="00FFFFFF"/>
      <rgbColor rgb="00E0D6B5"/>
      <rgbColor rgb="00C9B582"/>
      <rgbColor rgb="00FFFF00"/>
      <rgbColor rgb="0000FFFF"/>
      <rgbColor rgb="00DEF3FE"/>
      <rgbColor rgb="0098C3F6"/>
      <rgbColor rgb="00E6D7D4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Documents%20and%20Settings/t539562/Local%20Settings/Temporary%20Internet%20Files/OLK9/&#216;k%20per%20kontrakt%20-%20tapsavset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Mine%20Dokumenter/Kyivstar/Kyivstar%20Reports/KS%20actual%20numbers/Kopi%20av%20Package_Quarter1_KS-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Koe/Katalog/RAPPORT/Mnd-00/Diverse/maler/Rapportpakke%20Excel%20kvar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BM/Vimpelcom/Budget/2004/Package%20Budget%202004%20SU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HK_OKOK/Bud_rapp/MNDRAPP/2000/0004/Utrapportert/pres0004%20Business%20Solu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eRoomReq/Files/mHorizon/BusinessAnalysis/0_25fba/0412%20DS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Tell-Us%20Adm-Store-Kunder/&#216;konomi/Periodeavslutning/Res%20Kundedimensjon%202002P2%20EBIT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TAB-U2-50-002\DATA1\KOE\KATALOG\GENERELL\ARKIV-ID\TTSEFJ\AARSPA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  <sheetName val="WirelessMature"/>
      <sheetName val="IntegratedTelco"/>
      <sheetName val="Broadband"/>
      <sheetName val="WirelessEmerging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IC-REVENUE"/>
      <sheetName val="IC-TRAF-COST"/>
      <sheetName val="IC-PAYROLL"/>
      <sheetName val="IC-OPR-COST"/>
      <sheetName val="IC-OTHER_ITEMS"/>
      <sheetName val="IC-FIN-PL"/>
      <sheetName val="IC-BALANCE"/>
      <sheetName val="IC-INT_INV"/>
      <sheetName val="REVENUE"/>
      <sheetName val="OWN-WORK-CAP"/>
      <sheetName val="TRAF-COST"/>
      <sheetName val="PAYROLL_Y"/>
      <sheetName val="OPR-COST"/>
      <sheetName val="DEPR"/>
      <sheetName val="ASS SALES"/>
      <sheetName val="FIN-PL"/>
      <sheetName val="PL"/>
      <sheetName val="SPEC A"/>
      <sheetName val="CTRL-A"/>
      <sheetName val="SUB-SHARES-Y"/>
      <sheetName val="SUB-OB-FIG"/>
      <sheetName val="SUB-INFO_04"/>
      <sheetName val="ASS-SHARES"/>
      <sheetName val="ASSET_Y_04"/>
      <sheetName val="EQUITY"/>
      <sheetName val="R_EQ_CORR"/>
      <sheetName val="R_EQ_CORR_SPEC"/>
      <sheetName val="INV"/>
      <sheetName val="INV 2_03"/>
      <sheetName val="PERS-ADD"/>
      <sheetName val="RESTRUCT_05"/>
      <sheetName val="SPEC _B"/>
      <sheetName val="CTRL-B"/>
      <sheetName val="LOSS_REC"/>
      <sheetName val="ASSET_ADD_03"/>
      <sheetName val="ASSET_RECON"/>
      <sheetName val="ACQUISITION"/>
      <sheetName val="BALANCE"/>
      <sheetName val="ASS_OB_FIG"/>
      <sheetName val="ASS_PL"/>
      <sheetName val="ASS_INFO"/>
      <sheetName val="ASS_BAL &amp; EQUITY"/>
      <sheetName val="ASS_OF_BAL"/>
      <sheetName val="MIN-INT"/>
      <sheetName val="STAT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IC-PL"/>
      <sheetName val="EXT-INC"/>
      <sheetName val="TRAF-COST"/>
      <sheetName val="INT-traf-cost"/>
      <sheetName val="OWN-WORK-CAP"/>
      <sheetName val="PAYROLL"/>
      <sheetName val="OPR-COST"/>
      <sheetName val="INT-OPR-COST"/>
      <sheetName val="FIN-PL"/>
      <sheetName val="Investments"/>
      <sheetName val="M-BALANCE"/>
      <sheetName val="IC-BAL"/>
      <sheetName val="CASH"/>
      <sheetName val="PROVISIONS"/>
      <sheetName val="EQUITY"/>
      <sheetName val="COMMITMENTS"/>
      <sheetName val="PERS-ADD"/>
      <sheetName val="AQUISITIONS"/>
      <sheetName val="Statistics"/>
      <sheetName val="Definition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F_STAT"/>
      <sheetName val="Revenue Q"/>
      <sheetName val="Gross Margin Q"/>
      <sheetName val="EBITDA Q"/>
      <sheetName val="EBITDA% Q"/>
      <sheetName val="Net Result"/>
      <sheetName val="Capex Q"/>
      <sheetName val="Subs Q"/>
      <sheetName val="ARPU Q"/>
      <sheetName val="Market Share"/>
      <sheetName val="Capex details"/>
      <sheetName val="Network KPIs"/>
      <sheetName val="fra januar 2003"/>
      <sheetName val="A-sted"/>
      <sheetName val="K-kost"/>
      <sheetName val="Actual_month"/>
      <sheetName val="Actual_YTD"/>
      <sheetName val="Budget_month"/>
      <sheetName val="Budget_YTD"/>
      <sheetName val="Forecast 2000"/>
      <sheetName val="Weights"/>
      <sheetName val="Total Pre"/>
      <sheetName val="CaseOppsummering"/>
      <sheetName val="Prosjektregnskap"/>
      <sheetName val="Resources &amp; Targets"/>
      <sheetName val="Fixed Assets"/>
      <sheetName val="Own CC Costs"/>
      <sheetName val="1998AMC"/>
      <sheetName val="Support Costs &amp; TC Tr.days"/>
      <sheetName val="FF-1"/>
      <sheetName val="factor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Y"/>
      <sheetName val="Omsres"/>
      <sheetName val="BUS SOL Årsverk og ansatte"/>
      <sheetName val="Årsverk og ansatte"/>
      <sheetName val="InvesteringerBUS SOL"/>
      <sheetName val="Investeringer"/>
      <sheetName val="Business Sol"/>
      <sheetName val="Annualiseringstabell"/>
      <sheetName val="Oms.avvik (2)"/>
      <sheetName val="Driftsinntekter"/>
      <sheetName val="Res.avvik (2)"/>
      <sheetName val="Res. før skatt"/>
      <sheetName val="SKILLEARK"/>
      <sheetName val="Årsverk"/>
      <sheetName val="Res. et. felleskost (2)"/>
      <sheetName val=" UTSTYR"/>
      <sheetName val="BD_KOMM."/>
      <sheetName val="BD_KOMM. (2)"/>
      <sheetName val="SI STORK"/>
      <sheetName val=" BASIS"/>
      <sheetName val="DATAN."/>
      <sheetName val="BK_TALE"/>
      <sheetName val=" DKL"/>
      <sheetName val="IDT"/>
      <sheetName val="DR.TJ"/>
      <sheetName val="SENT.ENH"/>
      <sheetName val="TELF.SELSK"/>
      <sheetName val="Elimineringer"/>
      <sheetName val="Res.avvik"/>
      <sheetName val="Oms.avvik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Valutakurs"/>
      <sheetName val="Total"/>
      <sheetName val="Pannon"/>
      <sheetName val="DIGI "/>
      <sheetName val="Kyvistar"/>
      <sheetName val="Pakistan (Nederl.)"/>
      <sheetName val="Pakistan (pak.)"/>
      <sheetName val="Sonofon"/>
      <sheetName val="Minoritet_merverd"/>
      <sheetName val="djuice.se"/>
      <sheetName val="TMI USA"/>
      <sheetName val="Pannon Merverdi"/>
      <sheetName val="Digi Merverdi"/>
      <sheetName val="Kyivstar Merverdi"/>
      <sheetName val="Sonofon Merv"/>
      <sheetName val="Sonofon Merv NY"/>
      <sheetName val="Sonofon Merv NY Feb"/>
      <sheetName val="IFRS pakke ER"/>
      <sheetName val="Sonofon Merv IFRS"/>
      <sheetName val="Asset Y WSN"/>
      <sheetName val="Sonofon Merv IFRS (Innlegging )"/>
      <sheetName val="Sonofon excess value ny PPA"/>
      <sheetName val="Sonofon Merv USGAAP"/>
      <sheetName val="Sonofon Merv USGAAP (2)"/>
      <sheetName val="Promote Merv"/>
      <sheetName val="Sonofon Merv NY Feb (2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Grunndata"/>
      <sheetName val="tot"/>
      <sheetName val="CAPEX LRBP_Input"/>
    </sheetNames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3"/>
  <dimension ref="A1:DL101"/>
  <sheetViews>
    <sheetView workbookViewId="0">
      <pane xSplit="4" ySplit="11" topLeftCell="AN12" activePane="bottomRight" state="frozen"/>
      <selection activeCell="I46" sqref="I46"/>
      <selection pane="topRight" activeCell="I46" sqref="I46"/>
      <selection pane="bottomLeft" activeCell="I46" sqref="I46"/>
      <selection pane="bottomRight" activeCell="BN32" sqref="BN32"/>
    </sheetView>
  </sheetViews>
  <sheetFormatPr defaultColWidth="9.140625" defaultRowHeight="12.75" outlineLevelCol="1"/>
  <cols>
    <col min="1" max="3" width="9.140625" style="109"/>
    <col min="4" max="4" width="20.5703125" style="109" customWidth="1"/>
    <col min="5" max="5" width="14" style="109" hidden="1" customWidth="1" outlineLevel="1"/>
    <col min="6" max="8" width="13.42578125" style="109" hidden="1" customWidth="1" outlineLevel="1"/>
    <col min="9" max="9" width="3.42578125" style="109" customWidth="1" collapsed="1"/>
    <col min="10" max="13" width="13.42578125" style="109" hidden="1" customWidth="1" outlineLevel="1"/>
    <col min="14" max="14" width="3.42578125" style="109" customWidth="1" collapsed="1"/>
    <col min="15" max="15" width="12" style="109" hidden="1" customWidth="1" outlineLevel="1"/>
    <col min="16" max="16" width="12.5703125" style="109" hidden="1" customWidth="1" outlineLevel="1"/>
    <col min="17" max="17" width="13.42578125" style="109" hidden="1" customWidth="1" outlineLevel="1"/>
    <col min="18" max="19" width="15.140625" style="109" hidden="1" customWidth="1" outlineLevel="1"/>
    <col min="20" max="20" width="3.42578125" style="109" customWidth="1" collapsed="1"/>
    <col min="21" max="21" width="12" style="109" hidden="1" customWidth="1" outlineLevel="1"/>
    <col min="22" max="22" width="12.5703125" style="109" hidden="1" customWidth="1" outlineLevel="1"/>
    <col min="23" max="23" width="13.42578125" style="109" hidden="1" customWidth="1" outlineLevel="1"/>
    <col min="24" max="25" width="15.140625" style="109" hidden="1" customWidth="1" outlineLevel="1"/>
    <col min="26" max="26" width="3.42578125" style="109" customWidth="1" collapsed="1"/>
    <col min="27" max="27" width="12" style="109" hidden="1" customWidth="1" outlineLevel="1"/>
    <col min="28" max="28" width="12.5703125" style="109" hidden="1" customWidth="1" outlineLevel="1"/>
    <col min="29" max="29" width="13.42578125" style="109" hidden="1" customWidth="1" outlineLevel="1"/>
    <col min="30" max="31" width="15.140625" style="109" hidden="1" customWidth="1" outlineLevel="1"/>
    <col min="32" max="32" width="3.42578125" style="109" customWidth="1" collapsed="1"/>
    <col min="33" max="33" width="12" style="109" hidden="1" customWidth="1" outlineLevel="1"/>
    <col min="34" max="34" width="12.5703125" style="109" hidden="1" customWidth="1" outlineLevel="1"/>
    <col min="35" max="35" width="13.42578125" style="109" hidden="1" customWidth="1" outlineLevel="1"/>
    <col min="36" max="37" width="15.140625" style="109" hidden="1" customWidth="1" outlineLevel="1"/>
    <col min="38" max="38" width="3.42578125" style="109" customWidth="1" collapsed="1"/>
    <col min="39" max="42" width="13.42578125" style="109" customWidth="1" outlineLevel="1"/>
    <col min="43" max="43" width="3.42578125" style="109" customWidth="1"/>
    <col min="44" max="44" width="12" style="109" hidden="1" customWidth="1" outlineLevel="1"/>
    <col min="45" max="45" width="12.5703125" style="109" hidden="1" customWidth="1" outlineLevel="1"/>
    <col min="46" max="46" width="13.42578125" style="109" hidden="1" customWidth="1" outlineLevel="1"/>
    <col min="47" max="48" width="15.140625" style="109" hidden="1" customWidth="1" outlineLevel="1"/>
    <col min="49" max="49" width="3.42578125" style="109" customWidth="1" collapsed="1"/>
    <col min="50" max="50" width="12" style="109" hidden="1" customWidth="1" outlineLevel="1"/>
    <col min="51" max="51" width="12.5703125" style="109" hidden="1" customWidth="1" outlineLevel="1"/>
    <col min="52" max="52" width="13.42578125" style="109" hidden="1" customWidth="1" outlineLevel="1"/>
    <col min="53" max="54" width="15.140625" style="109" hidden="1" customWidth="1" outlineLevel="1"/>
    <col min="55" max="55" width="3.42578125" style="109" customWidth="1" collapsed="1"/>
    <col min="56" max="56" width="12" style="109" hidden="1" customWidth="1" outlineLevel="1"/>
    <col min="57" max="57" width="12.5703125" style="109" hidden="1" customWidth="1" outlineLevel="1"/>
    <col min="58" max="58" width="13.42578125" style="109" hidden="1" customWidth="1" outlineLevel="1"/>
    <col min="59" max="60" width="15.140625" style="109" hidden="1" customWidth="1" outlineLevel="1"/>
    <col min="61" max="61" width="3.42578125" style="109" customWidth="1" collapsed="1"/>
    <col min="62" max="62" width="12" style="109" customWidth="1" outlineLevel="1"/>
    <col min="63" max="63" width="12.5703125" style="109" customWidth="1" outlineLevel="1"/>
    <col min="64" max="64" width="13.42578125" style="109" customWidth="1" outlineLevel="1"/>
    <col min="65" max="66" width="15.140625" style="109" customWidth="1" outlineLevel="1"/>
    <col min="67" max="67" width="3.42578125" style="109" customWidth="1"/>
    <col min="68" max="68" width="12.140625" style="109" customWidth="1"/>
    <col min="69" max="73" width="13.42578125" style="109" hidden="1" customWidth="1" outlineLevel="1"/>
    <col min="74" max="74" width="9.140625" style="109" collapsed="1"/>
    <col min="75" max="79" width="13.42578125" style="109" hidden="1" customWidth="1" outlineLevel="1"/>
    <col min="80" max="80" width="9.140625" style="109" collapsed="1"/>
    <col min="81" max="84" width="13.42578125" style="109" hidden="1" customWidth="1" outlineLevel="1"/>
    <col min="85" max="85" width="9.140625" style="109" collapsed="1"/>
    <col min="86" max="89" width="13.42578125" style="109" hidden="1" customWidth="1" outlineLevel="1"/>
    <col min="90" max="90" width="9.140625" style="109" collapsed="1"/>
    <col min="91" max="94" width="13.42578125" style="109" hidden="1" customWidth="1" outlineLevel="1"/>
    <col min="95" max="95" width="9.140625" style="109" collapsed="1"/>
    <col min="96" max="99" width="13.42578125" style="109" hidden="1" customWidth="1" outlineLevel="1"/>
    <col min="100" max="100" width="9.140625" style="109" collapsed="1"/>
    <col min="101" max="104" width="13.42578125" style="109" customWidth="1" outlineLevel="1"/>
    <col min="105" max="105" width="9.140625" style="109"/>
    <col min="106" max="109" width="13.42578125" style="109" customWidth="1" outlineLevel="1"/>
    <col min="110" max="110" width="9.140625" style="109"/>
    <col min="111" max="114" width="13.42578125" style="109" customWidth="1" outlineLevel="1"/>
    <col min="115" max="16384" width="9.140625" style="109"/>
  </cols>
  <sheetData>
    <row r="1" spans="1:116">
      <c r="A1" s="102" t="s">
        <v>638</v>
      </c>
      <c r="B1" s="103" t="s">
        <v>25</v>
      </c>
      <c r="C1" s="101"/>
      <c r="D1" s="104"/>
      <c r="E1" s="105" t="s">
        <v>26</v>
      </c>
      <c r="F1" s="106"/>
      <c r="G1" s="106"/>
      <c r="H1" s="106"/>
      <c r="I1" s="107" t="s">
        <v>27</v>
      </c>
      <c r="J1" s="105" t="s">
        <v>30</v>
      </c>
      <c r="K1" s="106"/>
      <c r="L1" s="106"/>
      <c r="M1" s="106"/>
      <c r="N1" s="107" t="s">
        <v>31</v>
      </c>
      <c r="O1" s="105" t="s">
        <v>32</v>
      </c>
      <c r="P1" s="105"/>
      <c r="Q1" s="105"/>
      <c r="R1" s="105"/>
      <c r="S1" s="105"/>
      <c r="T1" s="108" t="s">
        <v>33</v>
      </c>
      <c r="U1" s="105" t="s">
        <v>34</v>
      </c>
      <c r="V1" s="105"/>
      <c r="W1" s="105"/>
      <c r="X1" s="105"/>
      <c r="Y1" s="105"/>
      <c r="Z1" s="108" t="s">
        <v>35</v>
      </c>
      <c r="AA1" s="105" t="s">
        <v>36</v>
      </c>
      <c r="AB1" s="105"/>
      <c r="AC1" s="105"/>
      <c r="AD1" s="105"/>
      <c r="AE1" s="105"/>
      <c r="AF1" s="108" t="s">
        <v>37</v>
      </c>
      <c r="AG1" s="105" t="s">
        <v>38</v>
      </c>
      <c r="AH1" s="105"/>
      <c r="AI1" s="105"/>
      <c r="AJ1" s="105"/>
      <c r="AK1" s="105"/>
      <c r="AL1" s="108" t="s">
        <v>39</v>
      </c>
      <c r="AM1" s="105" t="s">
        <v>319</v>
      </c>
      <c r="AN1" s="106"/>
      <c r="AO1" s="106"/>
      <c r="AP1" s="106"/>
      <c r="AQ1" s="107" t="s">
        <v>334</v>
      </c>
      <c r="AR1" s="105" t="s">
        <v>321</v>
      </c>
      <c r="AS1" s="105"/>
      <c r="AT1" s="105"/>
      <c r="AU1" s="105"/>
      <c r="AV1" s="105"/>
      <c r="AW1" s="108" t="s">
        <v>33</v>
      </c>
      <c r="AX1" s="105" t="s">
        <v>322</v>
      </c>
      <c r="AY1" s="105"/>
      <c r="AZ1" s="105"/>
      <c r="BA1" s="105"/>
      <c r="BB1" s="105"/>
      <c r="BC1" s="108" t="s">
        <v>35</v>
      </c>
      <c r="BD1" s="105" t="s">
        <v>323</v>
      </c>
      <c r="BE1" s="105"/>
      <c r="BF1" s="105"/>
      <c r="BG1" s="105"/>
      <c r="BH1" s="105"/>
      <c r="BI1" s="108" t="s">
        <v>37</v>
      </c>
      <c r="BJ1" s="105" t="s">
        <v>324</v>
      </c>
      <c r="BK1" s="105"/>
      <c r="BL1" s="105"/>
      <c r="BM1" s="105"/>
      <c r="BN1" s="105"/>
      <c r="BO1" s="108" t="s">
        <v>39</v>
      </c>
      <c r="BQ1" s="105" t="s">
        <v>40</v>
      </c>
      <c r="BR1" s="105"/>
      <c r="BS1" s="105"/>
      <c r="BT1" s="105"/>
      <c r="BU1" s="105"/>
      <c r="BV1" s="110" t="s">
        <v>41</v>
      </c>
      <c r="BW1" s="105" t="s">
        <v>42</v>
      </c>
      <c r="BX1" s="105"/>
      <c r="BY1" s="105"/>
      <c r="BZ1" s="105"/>
      <c r="CA1" s="105"/>
      <c r="CB1" s="110" t="s">
        <v>43</v>
      </c>
      <c r="CC1" s="105" t="s">
        <v>784</v>
      </c>
      <c r="CD1" s="105"/>
      <c r="CE1" s="105"/>
      <c r="CF1" s="105"/>
      <c r="CG1" s="110" t="s">
        <v>789</v>
      </c>
      <c r="CH1" s="105" t="s">
        <v>44</v>
      </c>
      <c r="CI1" s="105"/>
      <c r="CJ1" s="105"/>
      <c r="CK1" s="105"/>
      <c r="CL1" s="110" t="s">
        <v>45</v>
      </c>
      <c r="CM1" s="105" t="s">
        <v>46</v>
      </c>
      <c r="CN1" s="105"/>
      <c r="CO1" s="105"/>
      <c r="CP1" s="105"/>
      <c r="CQ1" s="110" t="s">
        <v>47</v>
      </c>
      <c r="CR1" s="105" t="s">
        <v>100</v>
      </c>
      <c r="CS1" s="105"/>
      <c r="CT1" s="105"/>
      <c r="CU1" s="105"/>
      <c r="CV1" s="110" t="s">
        <v>792</v>
      </c>
      <c r="CW1" s="105" t="s">
        <v>331</v>
      </c>
      <c r="CX1" s="105"/>
      <c r="CY1" s="105"/>
      <c r="CZ1" s="105"/>
      <c r="DA1" s="110" t="s">
        <v>874</v>
      </c>
      <c r="DB1" s="105" t="s">
        <v>332</v>
      </c>
      <c r="DC1" s="105"/>
      <c r="DD1" s="105"/>
      <c r="DE1" s="105"/>
      <c r="DF1" s="110" t="s">
        <v>873</v>
      </c>
      <c r="DG1" s="105" t="s">
        <v>333</v>
      </c>
      <c r="DH1" s="105"/>
      <c r="DI1" s="105"/>
      <c r="DJ1" s="105"/>
      <c r="DK1" s="110" t="s">
        <v>832</v>
      </c>
    </row>
    <row r="2" spans="1:116">
      <c r="A2" s="111" t="s">
        <v>48</v>
      </c>
      <c r="B2" s="112" t="s">
        <v>49</v>
      </c>
      <c r="C2" s="113"/>
      <c r="D2" s="114"/>
      <c r="E2" s="115">
        <v>0.56520000000000004</v>
      </c>
      <c r="F2" s="116"/>
      <c r="G2" s="116"/>
      <c r="H2" s="116"/>
      <c r="I2" s="117"/>
      <c r="J2" s="115">
        <v>0.56520000000000004</v>
      </c>
      <c r="K2" s="116"/>
      <c r="L2" s="116"/>
      <c r="M2" s="116"/>
      <c r="N2" s="117"/>
      <c r="O2" s="118"/>
      <c r="P2" s="118"/>
      <c r="Q2" s="118"/>
      <c r="R2" s="118"/>
      <c r="S2" s="118"/>
      <c r="T2" s="448" t="s">
        <v>329</v>
      </c>
      <c r="U2" s="118"/>
      <c r="V2" s="118"/>
      <c r="W2" s="118"/>
      <c r="X2" s="118"/>
      <c r="Y2" s="118"/>
      <c r="Z2" s="448" t="s">
        <v>329</v>
      </c>
      <c r="AA2" s="118"/>
      <c r="AB2" s="118"/>
      <c r="AC2" s="118"/>
      <c r="AD2" s="118"/>
      <c r="AE2" s="118"/>
      <c r="AF2" s="448" t="s">
        <v>329</v>
      </c>
      <c r="AG2" s="118"/>
      <c r="AH2" s="118"/>
      <c r="AI2" s="118"/>
      <c r="AJ2" s="118"/>
      <c r="AK2" s="118"/>
      <c r="AL2" s="448" t="s">
        <v>329</v>
      </c>
      <c r="AM2" s="115">
        <v>0.56520000000000004</v>
      </c>
      <c r="AN2" s="116"/>
      <c r="AO2" s="116"/>
      <c r="AP2" s="116"/>
      <c r="AQ2" s="117"/>
      <c r="AR2" s="118"/>
      <c r="AS2" s="118"/>
      <c r="AT2" s="118"/>
      <c r="AU2" s="118"/>
      <c r="AV2" s="118"/>
      <c r="AW2" s="448" t="s">
        <v>330</v>
      </c>
      <c r="AX2" s="118"/>
      <c r="AY2" s="118"/>
      <c r="AZ2" s="118"/>
      <c r="BA2" s="118"/>
      <c r="BB2" s="118"/>
      <c r="BC2" s="448" t="s">
        <v>330</v>
      </c>
      <c r="BD2" s="118"/>
      <c r="BE2" s="118"/>
      <c r="BF2" s="118"/>
      <c r="BG2" s="118"/>
      <c r="BH2" s="118"/>
      <c r="BI2" s="448" t="s">
        <v>330</v>
      </c>
      <c r="BJ2" s="118"/>
      <c r="BK2" s="118"/>
      <c r="BL2" s="118"/>
      <c r="BM2" s="118"/>
      <c r="BN2" s="118"/>
      <c r="BO2" s="448" t="s">
        <v>330</v>
      </c>
      <c r="BQ2" s="118"/>
      <c r="BR2" s="118"/>
      <c r="BS2" s="118"/>
      <c r="BT2" s="118"/>
      <c r="BU2" s="118"/>
      <c r="BW2" s="118"/>
      <c r="BX2" s="118"/>
      <c r="BY2" s="118"/>
      <c r="BZ2" s="118"/>
      <c r="CA2" s="118"/>
      <c r="CC2" s="118"/>
      <c r="CD2" s="118"/>
      <c r="CE2" s="118"/>
      <c r="CF2" s="118"/>
      <c r="CH2" s="118"/>
      <c r="CI2" s="118"/>
      <c r="CJ2" s="118"/>
      <c r="CK2" s="118"/>
      <c r="CM2" s="118"/>
      <c r="CN2" s="118"/>
      <c r="CO2" s="118"/>
      <c r="CP2" s="118"/>
      <c r="CR2" s="118"/>
      <c r="CS2" s="118"/>
      <c r="CT2" s="118"/>
      <c r="CU2" s="118"/>
      <c r="CW2" s="118"/>
      <c r="CX2" s="118"/>
      <c r="CY2" s="118"/>
      <c r="CZ2" s="118"/>
      <c r="DB2" s="118"/>
      <c r="DC2" s="118"/>
      <c r="DD2" s="118"/>
      <c r="DE2" s="118"/>
      <c r="DG2" s="118"/>
      <c r="DH2" s="118"/>
      <c r="DI2" s="118"/>
      <c r="DJ2" s="118"/>
    </row>
    <row r="3" spans="1:116" ht="15.75">
      <c r="A3" s="119"/>
      <c r="B3" s="120" t="s">
        <v>799</v>
      </c>
      <c r="C3" s="121"/>
      <c r="D3" s="122"/>
      <c r="E3" s="123">
        <f>100%-E2</f>
        <v>0.43479999999999996</v>
      </c>
      <c r="F3" s="118"/>
      <c r="G3" s="118"/>
      <c r="H3" s="118"/>
      <c r="I3" s="117"/>
      <c r="J3" s="123">
        <f>100%-J2</f>
        <v>0.43479999999999996</v>
      </c>
      <c r="K3" s="331"/>
      <c r="L3" s="353"/>
      <c r="M3" s="118"/>
      <c r="N3" s="117"/>
      <c r="O3" s="118"/>
      <c r="P3" s="118"/>
      <c r="Q3" s="118"/>
      <c r="R3" s="118"/>
      <c r="S3" s="118"/>
      <c r="T3" s="117"/>
      <c r="U3" s="118"/>
      <c r="V3" s="118"/>
      <c r="W3" s="118"/>
      <c r="X3" s="118"/>
      <c r="Y3" s="118"/>
      <c r="Z3" s="117"/>
      <c r="AA3" s="118"/>
      <c r="AB3" s="118"/>
      <c r="AC3" s="118"/>
      <c r="AD3" s="118"/>
      <c r="AE3" s="118"/>
      <c r="AF3" s="117"/>
      <c r="AG3" s="118"/>
      <c r="AH3" s="118"/>
      <c r="AI3" s="118"/>
      <c r="AJ3" s="118"/>
      <c r="AK3" s="118"/>
      <c r="AL3" s="117"/>
      <c r="AM3" s="123">
        <f>100%-AM2</f>
        <v>0.43479999999999996</v>
      </c>
      <c r="AN3" s="331"/>
      <c r="AO3" s="353"/>
      <c r="AP3" s="118"/>
      <c r="AQ3" s="117"/>
      <c r="AR3" s="118"/>
      <c r="AS3" s="118"/>
      <c r="AT3" s="118"/>
      <c r="AU3" s="118"/>
      <c r="AV3" s="118"/>
      <c r="AW3" s="117"/>
      <c r="AX3" s="118"/>
      <c r="AY3" s="118"/>
      <c r="AZ3" s="118"/>
      <c r="BA3" s="118"/>
      <c r="BB3" s="118"/>
      <c r="BC3" s="117"/>
      <c r="BD3" s="118"/>
      <c r="BE3" s="118"/>
      <c r="BF3" s="118"/>
      <c r="BG3" s="118"/>
      <c r="BH3" s="118"/>
      <c r="BI3" s="117"/>
      <c r="BJ3" s="118"/>
      <c r="BK3" s="118"/>
      <c r="BL3" s="118"/>
      <c r="BM3" s="118"/>
      <c r="BN3" s="118"/>
      <c r="BO3" s="117"/>
      <c r="BQ3" s="124"/>
      <c r="BR3" s="125"/>
      <c r="BS3" s="118"/>
      <c r="BT3" s="118"/>
      <c r="BU3" s="118"/>
      <c r="BW3" s="126"/>
      <c r="BX3" s="125" t="s">
        <v>50</v>
      </c>
      <c r="BY3" s="118"/>
      <c r="BZ3" s="118"/>
      <c r="CA3" s="118"/>
      <c r="CC3" s="124"/>
      <c r="CD3" s="125"/>
      <c r="CE3" s="118"/>
      <c r="CF3" s="118"/>
      <c r="CH3" s="124"/>
      <c r="CI3" s="125"/>
      <c r="CJ3" s="118"/>
      <c r="CK3" s="118"/>
      <c r="CM3" s="126"/>
      <c r="CN3" s="125" t="s">
        <v>50</v>
      </c>
      <c r="CO3" s="118"/>
      <c r="CP3" s="118"/>
      <c r="CR3" s="124"/>
      <c r="CS3" s="125"/>
      <c r="CT3" s="118"/>
      <c r="CU3" s="118"/>
      <c r="CW3" s="124"/>
      <c r="CX3" s="125"/>
      <c r="CY3" s="118"/>
      <c r="CZ3" s="118"/>
      <c r="DB3" s="126"/>
      <c r="DC3" s="125" t="s">
        <v>50</v>
      </c>
      <c r="DD3" s="118"/>
      <c r="DE3" s="118"/>
      <c r="DG3" s="124"/>
      <c r="DH3" s="125"/>
      <c r="DI3" s="118"/>
      <c r="DJ3" s="118"/>
    </row>
    <row r="4" spans="1:116">
      <c r="A4" s="101"/>
      <c r="B4" s="120" t="s">
        <v>764</v>
      </c>
      <c r="C4" s="101"/>
      <c r="D4" s="104"/>
      <c r="E4" s="127">
        <v>1.2282999999999999</v>
      </c>
      <c r="F4" s="128">
        <v>1.2113</v>
      </c>
      <c r="G4" s="128">
        <v>1.1877</v>
      </c>
      <c r="H4" s="128">
        <v>1.1616</v>
      </c>
      <c r="I4" s="129"/>
      <c r="J4" s="128">
        <v>1.0532999999999999</v>
      </c>
      <c r="K4" s="128">
        <v>1.0571999999999999</v>
      </c>
      <c r="L4" s="128">
        <v>1.0855999999999999</v>
      </c>
      <c r="M4" s="128">
        <v>1.0793999999999999</v>
      </c>
      <c r="N4" s="129"/>
      <c r="O4" s="341"/>
      <c r="P4" s="131"/>
      <c r="Q4" s="131" t="s">
        <v>766</v>
      </c>
      <c r="R4" s="128">
        <f>J4</f>
        <v>1.0532999999999999</v>
      </c>
      <c r="S4" s="132"/>
      <c r="T4" s="129"/>
      <c r="U4" s="130"/>
      <c r="V4" s="131"/>
      <c r="W4" s="131" t="s">
        <v>51</v>
      </c>
      <c r="X4" s="128">
        <v>1.0571999999999999</v>
      </c>
      <c r="Y4" s="132"/>
      <c r="Z4" s="129"/>
      <c r="AA4" s="130"/>
      <c r="AB4" s="131"/>
      <c r="AC4" s="131" t="s">
        <v>51</v>
      </c>
      <c r="AD4" s="128">
        <f>$L$4</f>
        <v>1.0855999999999999</v>
      </c>
      <c r="AE4" s="132"/>
      <c r="AF4" s="129"/>
      <c r="AG4" s="130"/>
      <c r="AH4" s="131"/>
      <c r="AI4" s="131" t="s">
        <v>51</v>
      </c>
      <c r="AJ4" s="286">
        <f>$M$4</f>
        <v>1.0793999999999999</v>
      </c>
      <c r="AK4" s="132"/>
      <c r="AL4" s="129"/>
      <c r="AM4" s="286" t="e">
        <v>#REF!</v>
      </c>
      <c r="AN4" s="286" t="e">
        <v>#REF!</v>
      </c>
      <c r="AO4" s="286" t="e">
        <v>#REF!</v>
      </c>
      <c r="AP4" s="286" t="e">
        <v>#REF!</v>
      </c>
      <c r="AQ4" s="129"/>
      <c r="AR4" s="341"/>
      <c r="AS4" s="131"/>
      <c r="AT4" s="131" t="s">
        <v>766</v>
      </c>
      <c r="AU4" s="286" t="e">
        <f>$AM4</f>
        <v>#REF!</v>
      </c>
      <c r="AV4" s="132"/>
      <c r="AW4" s="129"/>
      <c r="AX4" s="130"/>
      <c r="AY4" s="131"/>
      <c r="AZ4" s="131" t="s">
        <v>51</v>
      </c>
      <c r="BA4" s="286" t="e">
        <f>$AN4</f>
        <v>#REF!</v>
      </c>
      <c r="BB4" s="132"/>
      <c r="BC4" s="129"/>
      <c r="BD4" s="130"/>
      <c r="BE4" s="131"/>
      <c r="BF4" s="131" t="s">
        <v>51</v>
      </c>
      <c r="BG4" s="286" t="e">
        <f>$AO4</f>
        <v>#REF!</v>
      </c>
      <c r="BH4" s="132"/>
      <c r="BI4" s="129"/>
      <c r="BJ4" s="130"/>
      <c r="BK4" s="131"/>
      <c r="BL4" s="131" t="s">
        <v>51</v>
      </c>
      <c r="BM4" s="286" t="e">
        <f>$AP4</f>
        <v>#REF!</v>
      </c>
      <c r="BN4" s="132"/>
      <c r="BO4" s="129"/>
      <c r="BQ4" s="131"/>
      <c r="BR4" s="131"/>
      <c r="BS4" s="131"/>
      <c r="BT4" s="131"/>
      <c r="BU4" s="131"/>
      <c r="CA4" s="134"/>
      <c r="CC4" s="133">
        <f>E4</f>
        <v>1.2282999999999999</v>
      </c>
      <c r="CD4" s="133">
        <f>F4</f>
        <v>1.2113</v>
      </c>
      <c r="CE4" s="133">
        <f>G4</f>
        <v>1.1877</v>
      </c>
      <c r="CF4" s="133">
        <f>H4</f>
        <v>1.1616</v>
      </c>
      <c r="CH4" s="131"/>
      <c r="CI4" s="131"/>
      <c r="CJ4" s="131"/>
      <c r="CK4" s="131"/>
      <c r="CR4" s="355">
        <f>J4</f>
        <v>1.0532999999999999</v>
      </c>
      <c r="CS4" s="355">
        <f>K4</f>
        <v>1.0571999999999999</v>
      </c>
      <c r="CT4" s="357">
        <f>L4</f>
        <v>1.0855999999999999</v>
      </c>
      <c r="CU4" s="355">
        <f>M4</f>
        <v>1.0793999999999999</v>
      </c>
      <c r="CW4" s="131"/>
      <c r="CX4" s="131"/>
      <c r="CY4" s="131"/>
      <c r="CZ4" s="131"/>
      <c r="DG4" s="355" t="e">
        <f>AM4</f>
        <v>#REF!</v>
      </c>
      <c r="DH4" s="355" t="e">
        <f>AN4</f>
        <v>#REF!</v>
      </c>
      <c r="DI4" s="355" t="e">
        <f>AO4</f>
        <v>#REF!</v>
      </c>
      <c r="DJ4" s="355" t="e">
        <f>AP4</f>
        <v>#REF!</v>
      </c>
    </row>
    <row r="5" spans="1:116">
      <c r="A5" s="101"/>
      <c r="B5" s="120" t="s">
        <v>52</v>
      </c>
      <c r="C5" s="101"/>
      <c r="D5" s="104"/>
      <c r="E5" s="127">
        <v>1.212</v>
      </c>
      <c r="F5" s="128">
        <v>1.1754</v>
      </c>
      <c r="G5" s="128">
        <v>1.0832999999999999</v>
      </c>
      <c r="H5" s="128">
        <v>1.0722</v>
      </c>
      <c r="I5" s="129"/>
      <c r="J5" s="128">
        <v>1.0194000000000001</v>
      </c>
      <c r="K5" s="128">
        <v>1.1127</v>
      </c>
      <c r="L5" s="286">
        <v>1.1479999999999999</v>
      </c>
      <c r="M5" s="128">
        <v>0.86939999999999995</v>
      </c>
      <c r="N5" s="129"/>
      <c r="O5" s="341"/>
      <c r="P5" s="131"/>
      <c r="Q5" s="131" t="s">
        <v>53</v>
      </c>
      <c r="R5" s="128">
        <f>J5</f>
        <v>1.0194000000000001</v>
      </c>
      <c r="S5" s="132"/>
      <c r="T5" s="129"/>
      <c r="U5" s="130"/>
      <c r="V5" s="131"/>
      <c r="W5" s="131" t="s">
        <v>53</v>
      </c>
      <c r="X5" s="128">
        <v>1.1127</v>
      </c>
      <c r="Y5" s="132"/>
      <c r="Z5" s="129"/>
      <c r="AA5" s="130"/>
      <c r="AB5" s="131"/>
      <c r="AC5" s="131" t="s">
        <v>53</v>
      </c>
      <c r="AD5" s="128">
        <f>$L$5</f>
        <v>1.1479999999999999</v>
      </c>
      <c r="AE5" s="132"/>
      <c r="AF5" s="129"/>
      <c r="AG5" s="130"/>
      <c r="AH5" s="131"/>
      <c r="AI5" s="131" t="s">
        <v>53</v>
      </c>
      <c r="AJ5" s="128">
        <f>$M$5</f>
        <v>0.86939999999999995</v>
      </c>
      <c r="AK5" s="132"/>
      <c r="AL5" s="129"/>
      <c r="AM5" s="128">
        <v>0.82979999999999998</v>
      </c>
      <c r="AN5" s="128">
        <v>0.82650000000000001</v>
      </c>
      <c r="AO5" s="286">
        <v>0.70120000000000005</v>
      </c>
      <c r="AP5" s="128">
        <v>0.72119999999999995</v>
      </c>
      <c r="AQ5" s="129"/>
      <c r="AR5" s="341"/>
      <c r="AS5" s="131"/>
      <c r="AT5" s="131" t="s">
        <v>53</v>
      </c>
      <c r="AU5" s="286">
        <f>$AM5</f>
        <v>0.82979999999999998</v>
      </c>
      <c r="AV5" s="132"/>
      <c r="AW5" s="129"/>
      <c r="AX5" s="130"/>
      <c r="AY5" s="131"/>
      <c r="AZ5" s="131" t="s">
        <v>53</v>
      </c>
      <c r="BA5" s="286">
        <f>$AN5</f>
        <v>0.82650000000000001</v>
      </c>
      <c r="BB5" s="132"/>
      <c r="BC5" s="129"/>
      <c r="BD5" s="130"/>
      <c r="BE5" s="131"/>
      <c r="BF5" s="131" t="s">
        <v>53</v>
      </c>
      <c r="BG5" s="286">
        <f>$AO5</f>
        <v>0.70120000000000005</v>
      </c>
      <c r="BH5" s="132"/>
      <c r="BI5" s="129"/>
      <c r="BJ5" s="130"/>
      <c r="BK5" s="131"/>
      <c r="BL5" s="131" t="s">
        <v>53</v>
      </c>
      <c r="BM5" s="286">
        <f>$AP5</f>
        <v>0.72119999999999995</v>
      </c>
      <c r="BN5" s="132"/>
      <c r="BO5" s="129"/>
      <c r="BQ5" s="131"/>
      <c r="BR5" s="131"/>
      <c r="BS5" s="131"/>
      <c r="BT5" s="131"/>
      <c r="BU5" s="131"/>
      <c r="BW5" s="355"/>
      <c r="BX5" s="355"/>
      <c r="BY5" s="355"/>
      <c r="BZ5" s="355"/>
      <c r="CA5" s="134"/>
      <c r="CC5" s="355"/>
      <c r="CD5" s="355"/>
      <c r="CE5" s="355"/>
      <c r="CF5" s="355"/>
      <c r="CH5" s="131"/>
      <c r="CI5" s="131"/>
      <c r="CJ5" s="131"/>
      <c r="CK5" s="131"/>
      <c r="CM5" s="132"/>
      <c r="CN5" s="132"/>
      <c r="CO5" s="132"/>
      <c r="CP5" s="132"/>
      <c r="CR5" s="355"/>
      <c r="CS5" s="355"/>
      <c r="CT5" s="355"/>
      <c r="CU5" s="355"/>
      <c r="CW5" s="131"/>
      <c r="CX5" s="131"/>
      <c r="CY5" s="131"/>
      <c r="CZ5" s="131"/>
      <c r="DB5" s="132"/>
      <c r="DC5" s="132"/>
      <c r="DD5" s="132"/>
      <c r="DE5" s="132"/>
      <c r="DG5" s="355"/>
      <c r="DH5" s="355"/>
      <c r="DI5" s="355"/>
      <c r="DJ5" s="355"/>
    </row>
    <row r="6" spans="1:116">
      <c r="A6" s="135"/>
      <c r="B6" s="120" t="s">
        <v>765</v>
      </c>
      <c r="C6" s="137"/>
      <c r="D6" s="138"/>
      <c r="E6" s="127"/>
      <c r="F6" s="128"/>
      <c r="G6" s="128"/>
      <c r="H6" s="139"/>
      <c r="I6" s="117"/>
      <c r="J6" s="286">
        <v>1.0532999999999999</v>
      </c>
      <c r="K6" s="286">
        <v>1.0593999999999999</v>
      </c>
      <c r="L6" s="139">
        <v>1.1391</v>
      </c>
      <c r="M6" s="139">
        <v>1.0606</v>
      </c>
      <c r="N6" s="117"/>
      <c r="O6" s="118"/>
      <c r="P6" s="118"/>
      <c r="Q6" s="131" t="s">
        <v>767</v>
      </c>
      <c r="R6" s="286">
        <f>J6</f>
        <v>1.0532999999999999</v>
      </c>
      <c r="S6" s="118"/>
      <c r="T6" s="117"/>
      <c r="U6" s="118"/>
      <c r="V6" s="118"/>
      <c r="W6" s="131" t="s">
        <v>767</v>
      </c>
      <c r="X6" s="286">
        <f>K6</f>
        <v>1.0593999999999999</v>
      </c>
      <c r="Y6" s="118"/>
      <c r="Z6" s="117"/>
      <c r="AA6" s="118"/>
      <c r="AB6" s="118"/>
      <c r="AC6" s="131" t="s">
        <v>767</v>
      </c>
      <c r="AD6" s="354">
        <f>L6</f>
        <v>1.1391</v>
      </c>
      <c r="AE6" s="118"/>
      <c r="AF6" s="117"/>
      <c r="AG6" s="118"/>
      <c r="AH6" s="118"/>
      <c r="AI6" s="131" t="s">
        <v>767</v>
      </c>
      <c r="AJ6" s="354">
        <f>M6</f>
        <v>1.0606</v>
      </c>
      <c r="AK6" s="118"/>
      <c r="AL6" s="117"/>
      <c r="AM6" s="286" t="e">
        <v>#REF!</v>
      </c>
      <c r="AN6" s="286" t="e">
        <v>#REF!</v>
      </c>
      <c r="AO6" s="286" t="e">
        <v>#REF!</v>
      </c>
      <c r="AP6" s="286" t="e">
        <v>#REF!</v>
      </c>
      <c r="AQ6" s="117"/>
      <c r="AR6" s="118"/>
      <c r="AS6" s="118"/>
      <c r="AT6" s="131" t="s">
        <v>767</v>
      </c>
      <c r="AU6" s="286" t="e">
        <f>$AM6</f>
        <v>#REF!</v>
      </c>
      <c r="AV6" s="118"/>
      <c r="AW6" s="117"/>
      <c r="AX6" s="118"/>
      <c r="AY6" s="118"/>
      <c r="AZ6" s="131" t="s">
        <v>767</v>
      </c>
      <c r="BA6" s="286" t="e">
        <f>$AN6</f>
        <v>#REF!</v>
      </c>
      <c r="BB6" s="118"/>
      <c r="BC6" s="117"/>
      <c r="BD6" s="118"/>
      <c r="BE6" s="118"/>
      <c r="BF6" s="131" t="s">
        <v>767</v>
      </c>
      <c r="BG6" s="286" t="e">
        <f>$AO6</f>
        <v>#REF!</v>
      </c>
      <c r="BH6" s="118"/>
      <c r="BI6" s="117"/>
      <c r="BJ6" s="118"/>
      <c r="BK6" s="118"/>
      <c r="BL6" s="131" t="s">
        <v>767</v>
      </c>
      <c r="BM6" s="286" t="e">
        <f>$AP6</f>
        <v>#REF!</v>
      </c>
      <c r="BN6" s="118"/>
      <c r="BO6" s="117"/>
      <c r="BQ6" s="124"/>
      <c r="BR6" s="125"/>
      <c r="BS6" s="118"/>
      <c r="BT6" s="118"/>
      <c r="BU6" s="118"/>
      <c r="BW6" s="133">
        <v>1.2282999999999999</v>
      </c>
      <c r="BX6" s="133">
        <v>1.1946000000000001</v>
      </c>
      <c r="BY6" s="133">
        <v>1.1433</v>
      </c>
      <c r="BZ6" s="133">
        <v>1.0769</v>
      </c>
      <c r="CA6" s="118"/>
      <c r="CC6" s="124"/>
      <c r="CD6" s="125"/>
      <c r="CE6" s="118"/>
      <c r="CF6" s="118"/>
      <c r="CH6" s="124"/>
      <c r="CI6" s="125"/>
      <c r="CJ6" s="118"/>
      <c r="CK6" s="118"/>
      <c r="CM6" s="286">
        <f>J6</f>
        <v>1.0532999999999999</v>
      </c>
      <c r="CN6" s="286">
        <f>K6</f>
        <v>1.0593999999999999</v>
      </c>
      <c r="CO6" s="286">
        <f>L6</f>
        <v>1.1391</v>
      </c>
      <c r="CP6" s="286">
        <f>M6</f>
        <v>1.0606</v>
      </c>
      <c r="CR6" s="124"/>
      <c r="CS6" s="125"/>
      <c r="CT6" s="118"/>
      <c r="CU6" s="118"/>
      <c r="CW6" s="124"/>
      <c r="CX6" s="125"/>
      <c r="CY6" s="118"/>
      <c r="CZ6" s="118"/>
      <c r="DB6" s="286" t="e">
        <f>AM6</f>
        <v>#REF!</v>
      </c>
      <c r="DC6" s="286" t="e">
        <f>AN6</f>
        <v>#REF!</v>
      </c>
      <c r="DD6" s="286" t="e">
        <f>AO6</f>
        <v>#REF!</v>
      </c>
      <c r="DE6" s="286" t="e">
        <f>AP6</f>
        <v>#REF!</v>
      </c>
      <c r="DG6" s="124"/>
      <c r="DH6" s="125"/>
      <c r="DI6" s="118"/>
      <c r="DJ6" s="118"/>
    </row>
    <row r="7" spans="1:116">
      <c r="A7" s="140"/>
      <c r="B7" s="141"/>
      <c r="C7" s="141"/>
      <c r="D7" s="142"/>
      <c r="E7" s="143" t="s">
        <v>54</v>
      </c>
      <c r="F7" s="143" t="s">
        <v>54</v>
      </c>
      <c r="G7" s="143" t="s">
        <v>54</v>
      </c>
      <c r="H7" s="143" t="s">
        <v>54</v>
      </c>
      <c r="I7" s="144"/>
      <c r="J7" s="143" t="s">
        <v>54</v>
      </c>
      <c r="K7" s="143" t="s">
        <v>54</v>
      </c>
      <c r="L7" s="143" t="s">
        <v>54</v>
      </c>
      <c r="M7" s="143" t="s">
        <v>54</v>
      </c>
      <c r="N7" s="144"/>
      <c r="O7" s="143" t="s">
        <v>55</v>
      </c>
      <c r="P7" s="143"/>
      <c r="Q7" s="143" t="s">
        <v>55</v>
      </c>
      <c r="R7" s="143" t="s">
        <v>55</v>
      </c>
      <c r="S7" s="143" t="s">
        <v>55</v>
      </c>
      <c r="T7" s="144"/>
      <c r="U7" s="143" t="s">
        <v>55</v>
      </c>
      <c r="V7" s="143"/>
      <c r="W7" s="143" t="s">
        <v>55</v>
      </c>
      <c r="X7" s="143" t="s">
        <v>55</v>
      </c>
      <c r="Y7" s="143" t="s">
        <v>55</v>
      </c>
      <c r="Z7" s="144"/>
      <c r="AA7" s="143" t="s">
        <v>55</v>
      </c>
      <c r="AB7" s="143"/>
      <c r="AC7" s="143" t="s">
        <v>55</v>
      </c>
      <c r="AD7" s="143" t="s">
        <v>55</v>
      </c>
      <c r="AE7" s="143" t="s">
        <v>55</v>
      </c>
      <c r="AF7" s="144"/>
      <c r="AG7" s="143" t="s">
        <v>55</v>
      </c>
      <c r="AH7" s="143"/>
      <c r="AI7" s="143" t="s">
        <v>55</v>
      </c>
      <c r="AJ7" s="143" t="s">
        <v>55</v>
      </c>
      <c r="AK7" s="143" t="s">
        <v>55</v>
      </c>
      <c r="AL7" s="144"/>
      <c r="AM7" s="143" t="s">
        <v>54</v>
      </c>
      <c r="AN7" s="143" t="s">
        <v>54</v>
      </c>
      <c r="AO7" s="143" t="s">
        <v>54</v>
      </c>
      <c r="AP7" s="143" t="s">
        <v>54</v>
      </c>
      <c r="AQ7" s="144"/>
      <c r="AR7" s="143" t="s">
        <v>55</v>
      </c>
      <c r="AS7" s="143"/>
      <c r="AT7" s="143" t="s">
        <v>55</v>
      </c>
      <c r="AU7" s="143" t="s">
        <v>55</v>
      </c>
      <c r="AV7" s="143" t="s">
        <v>55</v>
      </c>
      <c r="AW7" s="144"/>
      <c r="AX7" s="143" t="s">
        <v>55</v>
      </c>
      <c r="AY7" s="143"/>
      <c r="AZ7" s="143" t="s">
        <v>55</v>
      </c>
      <c r="BA7" s="143" t="s">
        <v>55</v>
      </c>
      <c r="BB7" s="143" t="s">
        <v>55</v>
      </c>
      <c r="BC7" s="144"/>
      <c r="BD7" s="143" t="s">
        <v>55</v>
      </c>
      <c r="BE7" s="143"/>
      <c r="BF7" s="143" t="s">
        <v>55</v>
      </c>
      <c r="BG7" s="143" t="s">
        <v>55</v>
      </c>
      <c r="BH7" s="143" t="s">
        <v>55</v>
      </c>
      <c r="BI7" s="144"/>
      <c r="BJ7" s="143" t="s">
        <v>55</v>
      </c>
      <c r="BK7" s="143"/>
      <c r="BL7" s="143" t="s">
        <v>55</v>
      </c>
      <c r="BM7" s="143" t="s">
        <v>55</v>
      </c>
      <c r="BN7" s="143" t="s">
        <v>55</v>
      </c>
      <c r="BO7" s="144"/>
      <c r="BQ7" s="143" t="s">
        <v>55</v>
      </c>
      <c r="BR7" s="143" t="s">
        <v>55</v>
      </c>
      <c r="BS7" s="143" t="s">
        <v>55</v>
      </c>
      <c r="BT7" s="143" t="s">
        <v>55</v>
      </c>
      <c r="BU7" s="143" t="s">
        <v>55</v>
      </c>
      <c r="BW7" s="143" t="s">
        <v>55</v>
      </c>
      <c r="BX7" s="143" t="s">
        <v>55</v>
      </c>
      <c r="BY7" s="143" t="s">
        <v>55</v>
      </c>
      <c r="BZ7" s="143" t="s">
        <v>55</v>
      </c>
      <c r="CA7" s="143" t="s">
        <v>55</v>
      </c>
      <c r="CC7" s="143" t="s">
        <v>55</v>
      </c>
      <c r="CD7" s="143" t="s">
        <v>55</v>
      </c>
      <c r="CE7" s="143" t="s">
        <v>55</v>
      </c>
      <c r="CF7" s="143" t="s">
        <v>55</v>
      </c>
      <c r="CH7" s="143" t="s">
        <v>55</v>
      </c>
      <c r="CI7" s="143" t="s">
        <v>55</v>
      </c>
      <c r="CJ7" s="143" t="s">
        <v>55</v>
      </c>
      <c r="CK7" s="143" t="s">
        <v>55</v>
      </c>
      <c r="CM7" s="143" t="s">
        <v>55</v>
      </c>
      <c r="CN7" s="143" t="s">
        <v>55</v>
      </c>
      <c r="CO7" s="143" t="s">
        <v>55</v>
      </c>
      <c r="CP7" s="143" t="s">
        <v>55</v>
      </c>
      <c r="CR7" s="143" t="s">
        <v>55</v>
      </c>
      <c r="CS7" s="143" t="s">
        <v>55</v>
      </c>
      <c r="CT7" s="143" t="s">
        <v>55</v>
      </c>
      <c r="CU7" s="143" t="s">
        <v>55</v>
      </c>
      <c r="CW7" s="143" t="s">
        <v>55</v>
      </c>
      <c r="CX7" s="143" t="s">
        <v>55</v>
      </c>
      <c r="CY7" s="143" t="s">
        <v>55</v>
      </c>
      <c r="CZ7" s="143" t="s">
        <v>55</v>
      </c>
      <c r="DB7" s="143" t="s">
        <v>55</v>
      </c>
      <c r="DC7" s="143" t="s">
        <v>55</v>
      </c>
      <c r="DD7" s="143" t="s">
        <v>55</v>
      </c>
      <c r="DE7" s="143" t="s">
        <v>55</v>
      </c>
      <c r="DG7" s="143" t="s">
        <v>55</v>
      </c>
      <c r="DH7" s="143" t="s">
        <v>55</v>
      </c>
      <c r="DI7" s="143" t="s">
        <v>55</v>
      </c>
      <c r="DJ7" s="143" t="s">
        <v>55</v>
      </c>
    </row>
    <row r="8" spans="1:116">
      <c r="A8" s="100"/>
      <c r="B8" s="145"/>
      <c r="C8" s="145"/>
      <c r="D8" s="146"/>
      <c r="E8" s="147" t="s">
        <v>815</v>
      </c>
      <c r="F8" s="147" t="s">
        <v>815</v>
      </c>
      <c r="G8" s="147" t="s">
        <v>815</v>
      </c>
      <c r="H8" s="147" t="s">
        <v>815</v>
      </c>
      <c r="I8" s="148"/>
      <c r="J8" s="147" t="s">
        <v>56</v>
      </c>
      <c r="K8" s="147" t="s">
        <v>56</v>
      </c>
      <c r="L8" s="147" t="s">
        <v>56</v>
      </c>
      <c r="M8" s="147" t="s">
        <v>56</v>
      </c>
      <c r="N8" s="148"/>
      <c r="O8" s="147" t="s">
        <v>56</v>
      </c>
      <c r="P8" s="147" t="s">
        <v>57</v>
      </c>
      <c r="Q8" s="147" t="s">
        <v>815</v>
      </c>
      <c r="R8" s="147" t="s">
        <v>815</v>
      </c>
      <c r="S8" s="147" t="s">
        <v>815</v>
      </c>
      <c r="T8" s="148"/>
      <c r="U8" s="147" t="s">
        <v>56</v>
      </c>
      <c r="V8" s="147" t="s">
        <v>57</v>
      </c>
      <c r="W8" s="147" t="s">
        <v>815</v>
      </c>
      <c r="X8" s="147" t="s">
        <v>815</v>
      </c>
      <c r="Y8" s="147" t="s">
        <v>815</v>
      </c>
      <c r="Z8" s="148"/>
      <c r="AA8" s="147" t="s">
        <v>56</v>
      </c>
      <c r="AB8" s="147" t="s">
        <v>57</v>
      </c>
      <c r="AC8" s="147" t="s">
        <v>815</v>
      </c>
      <c r="AD8" s="147" t="s">
        <v>815</v>
      </c>
      <c r="AE8" s="147" t="s">
        <v>815</v>
      </c>
      <c r="AF8" s="148"/>
      <c r="AG8" s="147" t="s">
        <v>56</v>
      </c>
      <c r="AH8" s="147" t="s">
        <v>57</v>
      </c>
      <c r="AI8" s="147" t="s">
        <v>815</v>
      </c>
      <c r="AJ8" s="147" t="s">
        <v>815</v>
      </c>
      <c r="AK8" s="147" t="s">
        <v>815</v>
      </c>
      <c r="AL8" s="148"/>
      <c r="AM8" s="147" t="s">
        <v>56</v>
      </c>
      <c r="AN8" s="147" t="s">
        <v>56</v>
      </c>
      <c r="AO8" s="147" t="s">
        <v>56</v>
      </c>
      <c r="AP8" s="147" t="s">
        <v>56</v>
      </c>
      <c r="AQ8" s="148"/>
      <c r="AR8" s="147" t="s">
        <v>56</v>
      </c>
      <c r="AS8" s="147" t="s">
        <v>57</v>
      </c>
      <c r="AT8" s="147" t="s">
        <v>815</v>
      </c>
      <c r="AU8" s="147" t="s">
        <v>815</v>
      </c>
      <c r="AV8" s="147" t="s">
        <v>815</v>
      </c>
      <c r="AW8" s="148"/>
      <c r="AX8" s="147" t="s">
        <v>56</v>
      </c>
      <c r="AY8" s="147" t="s">
        <v>57</v>
      </c>
      <c r="AZ8" s="147" t="s">
        <v>815</v>
      </c>
      <c r="BA8" s="147" t="s">
        <v>815</v>
      </c>
      <c r="BB8" s="147" t="s">
        <v>815</v>
      </c>
      <c r="BC8" s="148"/>
      <c r="BD8" s="147" t="s">
        <v>56</v>
      </c>
      <c r="BE8" s="147" t="s">
        <v>57</v>
      </c>
      <c r="BF8" s="147" t="s">
        <v>815</v>
      </c>
      <c r="BG8" s="147" t="s">
        <v>815</v>
      </c>
      <c r="BH8" s="147" t="s">
        <v>815</v>
      </c>
      <c r="BI8" s="148"/>
      <c r="BJ8" s="147" t="s">
        <v>56</v>
      </c>
      <c r="BK8" s="147" t="s">
        <v>57</v>
      </c>
      <c r="BL8" s="147" t="s">
        <v>815</v>
      </c>
      <c r="BM8" s="147" t="s">
        <v>815</v>
      </c>
      <c r="BN8" s="147" t="s">
        <v>815</v>
      </c>
      <c r="BO8" s="148"/>
      <c r="BQ8" s="147" t="s">
        <v>815</v>
      </c>
      <c r="BR8" s="147" t="s">
        <v>815</v>
      </c>
      <c r="BS8" s="147" t="s">
        <v>815</v>
      </c>
      <c r="BT8" s="147" t="s">
        <v>815</v>
      </c>
      <c r="BU8" s="147" t="s">
        <v>815</v>
      </c>
      <c r="BW8" s="147" t="s">
        <v>815</v>
      </c>
      <c r="BX8" s="147" t="s">
        <v>815</v>
      </c>
      <c r="BY8" s="147" t="s">
        <v>815</v>
      </c>
      <c r="BZ8" s="147" t="s">
        <v>815</v>
      </c>
      <c r="CA8" s="147" t="s">
        <v>815</v>
      </c>
      <c r="CC8" s="147" t="s">
        <v>815</v>
      </c>
      <c r="CD8" s="147" t="s">
        <v>815</v>
      </c>
      <c r="CE8" s="147" t="s">
        <v>815</v>
      </c>
      <c r="CF8" s="147" t="s">
        <v>815</v>
      </c>
      <c r="CH8" s="147" t="s">
        <v>815</v>
      </c>
      <c r="CI8" s="147" t="s">
        <v>815</v>
      </c>
      <c r="CJ8" s="147" t="s">
        <v>815</v>
      </c>
      <c r="CK8" s="147" t="s">
        <v>815</v>
      </c>
      <c r="CM8" s="147" t="s">
        <v>815</v>
      </c>
      <c r="CN8" s="147" t="s">
        <v>815</v>
      </c>
      <c r="CO8" s="147" t="s">
        <v>815</v>
      </c>
      <c r="CP8" s="147" t="s">
        <v>815</v>
      </c>
      <c r="CR8" s="147" t="s">
        <v>815</v>
      </c>
      <c r="CS8" s="147" t="s">
        <v>815</v>
      </c>
      <c r="CT8" s="147" t="s">
        <v>815</v>
      </c>
      <c r="CU8" s="147" t="s">
        <v>815</v>
      </c>
      <c r="CW8" s="147" t="s">
        <v>815</v>
      </c>
      <c r="CX8" s="147" t="s">
        <v>815</v>
      </c>
      <c r="CY8" s="147" t="s">
        <v>815</v>
      </c>
      <c r="CZ8" s="147" t="s">
        <v>815</v>
      </c>
      <c r="DB8" s="147" t="s">
        <v>815</v>
      </c>
      <c r="DC8" s="147" t="s">
        <v>815</v>
      </c>
      <c r="DD8" s="147" t="s">
        <v>815</v>
      </c>
      <c r="DE8" s="147" t="s">
        <v>815</v>
      </c>
      <c r="DG8" s="147" t="s">
        <v>815</v>
      </c>
      <c r="DH8" s="147" t="s">
        <v>815</v>
      </c>
      <c r="DI8" s="147" t="s">
        <v>815</v>
      </c>
      <c r="DJ8" s="147" t="s">
        <v>815</v>
      </c>
    </row>
    <row r="9" spans="1:116">
      <c r="A9" s="100"/>
      <c r="B9" s="145"/>
      <c r="C9" s="145"/>
      <c r="D9" s="146"/>
      <c r="E9" s="147" t="s">
        <v>58</v>
      </c>
      <c r="F9" s="147" t="s">
        <v>58</v>
      </c>
      <c r="G9" s="147" t="s">
        <v>58</v>
      </c>
      <c r="H9" s="147" t="s">
        <v>58</v>
      </c>
      <c r="I9" s="148"/>
      <c r="J9" s="147" t="s">
        <v>58</v>
      </c>
      <c r="K9" s="147" t="s">
        <v>58</v>
      </c>
      <c r="L9" s="147" t="s">
        <v>58</v>
      </c>
      <c r="M9" s="147" t="s">
        <v>58</v>
      </c>
      <c r="N9" s="148"/>
      <c r="O9" s="147" t="s">
        <v>58</v>
      </c>
      <c r="P9" s="147" t="s">
        <v>59</v>
      </c>
      <c r="Q9" s="147" t="s">
        <v>58</v>
      </c>
      <c r="R9" s="147" t="s">
        <v>58</v>
      </c>
      <c r="S9" s="147" t="s">
        <v>58</v>
      </c>
      <c r="T9" s="148"/>
      <c r="U9" s="147" t="s">
        <v>58</v>
      </c>
      <c r="V9" s="147" t="s">
        <v>59</v>
      </c>
      <c r="W9" s="147" t="s">
        <v>58</v>
      </c>
      <c r="X9" s="147" t="s">
        <v>58</v>
      </c>
      <c r="Y9" s="147" t="s">
        <v>58</v>
      </c>
      <c r="Z9" s="148"/>
      <c r="AA9" s="147" t="s">
        <v>58</v>
      </c>
      <c r="AB9" s="147" t="s">
        <v>59</v>
      </c>
      <c r="AC9" s="147" t="s">
        <v>58</v>
      </c>
      <c r="AD9" s="147" t="s">
        <v>58</v>
      </c>
      <c r="AE9" s="147" t="s">
        <v>58</v>
      </c>
      <c r="AF9" s="148"/>
      <c r="AG9" s="147" t="s">
        <v>58</v>
      </c>
      <c r="AH9" s="147" t="s">
        <v>59</v>
      </c>
      <c r="AI9" s="147" t="s">
        <v>58</v>
      </c>
      <c r="AJ9" s="147" t="s">
        <v>58</v>
      </c>
      <c r="AK9" s="147" t="s">
        <v>58</v>
      </c>
      <c r="AL9" s="148"/>
      <c r="AM9" s="147" t="s">
        <v>58</v>
      </c>
      <c r="AN9" s="147" t="s">
        <v>58</v>
      </c>
      <c r="AO9" s="147" t="s">
        <v>58</v>
      </c>
      <c r="AP9" s="147" t="s">
        <v>58</v>
      </c>
      <c r="AQ9" s="148"/>
      <c r="AR9" s="147" t="s">
        <v>58</v>
      </c>
      <c r="AS9" s="147" t="s">
        <v>59</v>
      </c>
      <c r="AT9" s="147" t="s">
        <v>58</v>
      </c>
      <c r="AU9" s="147" t="s">
        <v>58</v>
      </c>
      <c r="AV9" s="147" t="s">
        <v>58</v>
      </c>
      <c r="AW9" s="148"/>
      <c r="AX9" s="147" t="s">
        <v>58</v>
      </c>
      <c r="AY9" s="147" t="s">
        <v>59</v>
      </c>
      <c r="AZ9" s="147" t="s">
        <v>58</v>
      </c>
      <c r="BA9" s="147" t="s">
        <v>58</v>
      </c>
      <c r="BB9" s="147" t="s">
        <v>58</v>
      </c>
      <c r="BC9" s="148"/>
      <c r="BD9" s="147" t="s">
        <v>58</v>
      </c>
      <c r="BE9" s="147" t="s">
        <v>59</v>
      </c>
      <c r="BF9" s="147" t="s">
        <v>58</v>
      </c>
      <c r="BG9" s="147" t="s">
        <v>58</v>
      </c>
      <c r="BH9" s="147" t="s">
        <v>58</v>
      </c>
      <c r="BI9" s="148"/>
      <c r="BJ9" s="147" t="s">
        <v>58</v>
      </c>
      <c r="BK9" s="147" t="s">
        <v>59</v>
      </c>
      <c r="BL9" s="147" t="s">
        <v>58</v>
      </c>
      <c r="BM9" s="147" t="s">
        <v>58</v>
      </c>
      <c r="BN9" s="147" t="s">
        <v>58</v>
      </c>
      <c r="BO9" s="148"/>
      <c r="BQ9" s="147" t="s">
        <v>60</v>
      </c>
      <c r="BR9" s="147" t="s">
        <v>60</v>
      </c>
      <c r="BS9" s="147" t="s">
        <v>60</v>
      </c>
      <c r="BT9" s="147" t="s">
        <v>60</v>
      </c>
      <c r="BU9" s="147" t="s">
        <v>60</v>
      </c>
      <c r="BW9" s="147" t="s">
        <v>60</v>
      </c>
      <c r="BX9" s="147" t="s">
        <v>60</v>
      </c>
      <c r="BY9" s="147" t="s">
        <v>60</v>
      </c>
      <c r="BZ9" s="147" t="s">
        <v>60</v>
      </c>
      <c r="CA9" s="147" t="s">
        <v>60</v>
      </c>
      <c r="CC9" s="147" t="s">
        <v>60</v>
      </c>
      <c r="CD9" s="147" t="s">
        <v>60</v>
      </c>
      <c r="CE9" s="147" t="s">
        <v>60</v>
      </c>
      <c r="CF9" s="147" t="s">
        <v>60</v>
      </c>
      <c r="CH9" s="147" t="s">
        <v>60</v>
      </c>
      <c r="CI9" s="147" t="s">
        <v>60</v>
      </c>
      <c r="CJ9" s="147" t="s">
        <v>60</v>
      </c>
      <c r="CK9" s="147" t="s">
        <v>60</v>
      </c>
      <c r="CM9" s="147" t="s">
        <v>60</v>
      </c>
      <c r="CN9" s="147" t="s">
        <v>60</v>
      </c>
      <c r="CO9" s="147" t="s">
        <v>60</v>
      </c>
      <c r="CP9" s="147" t="s">
        <v>60</v>
      </c>
      <c r="CR9" s="147" t="s">
        <v>60</v>
      </c>
      <c r="CS9" s="147" t="s">
        <v>60</v>
      </c>
      <c r="CT9" s="147" t="s">
        <v>60</v>
      </c>
      <c r="CU9" s="147" t="s">
        <v>60</v>
      </c>
      <c r="CW9" s="147" t="s">
        <v>60</v>
      </c>
      <c r="CX9" s="147" t="s">
        <v>60</v>
      </c>
      <c r="CY9" s="147" t="s">
        <v>60</v>
      </c>
      <c r="CZ9" s="147" t="s">
        <v>60</v>
      </c>
      <c r="DB9" s="147" t="s">
        <v>60</v>
      </c>
      <c r="DC9" s="147" t="s">
        <v>60</v>
      </c>
      <c r="DD9" s="147" t="s">
        <v>60</v>
      </c>
      <c r="DE9" s="147" t="s">
        <v>60</v>
      </c>
      <c r="DG9" s="147" t="s">
        <v>60</v>
      </c>
      <c r="DH9" s="147" t="s">
        <v>60</v>
      </c>
      <c r="DI9" s="147" t="s">
        <v>60</v>
      </c>
      <c r="DJ9" s="147" t="s">
        <v>60</v>
      </c>
    </row>
    <row r="10" spans="1:116">
      <c r="A10" s="100"/>
      <c r="B10" s="145"/>
      <c r="C10" s="145"/>
      <c r="D10" s="146"/>
      <c r="E10" s="147" t="s">
        <v>773</v>
      </c>
      <c r="F10" s="147" t="s">
        <v>774</v>
      </c>
      <c r="G10" s="147" t="s">
        <v>775</v>
      </c>
      <c r="H10" s="147" t="s">
        <v>776</v>
      </c>
      <c r="I10" s="148"/>
      <c r="J10" s="147" t="s">
        <v>781</v>
      </c>
      <c r="K10" s="147" t="s">
        <v>778</v>
      </c>
      <c r="L10" s="147" t="s">
        <v>779</v>
      </c>
      <c r="M10" s="147" t="s">
        <v>780</v>
      </c>
      <c r="N10" s="148"/>
      <c r="O10" s="147" t="s">
        <v>781</v>
      </c>
      <c r="P10" s="147"/>
      <c r="Q10" s="147" t="s">
        <v>781</v>
      </c>
      <c r="R10" s="147" t="s">
        <v>781</v>
      </c>
      <c r="S10" s="147" t="s">
        <v>781</v>
      </c>
      <c r="T10" s="148"/>
      <c r="U10" s="147" t="s">
        <v>778</v>
      </c>
      <c r="V10" s="147"/>
      <c r="W10" s="147" t="s">
        <v>778</v>
      </c>
      <c r="X10" s="147" t="s">
        <v>778</v>
      </c>
      <c r="Y10" s="147" t="s">
        <v>778</v>
      </c>
      <c r="Z10" s="148"/>
      <c r="AA10" s="147" t="s">
        <v>779</v>
      </c>
      <c r="AB10" s="147"/>
      <c r="AC10" s="147" t="s">
        <v>779</v>
      </c>
      <c r="AD10" s="147" t="s">
        <v>779</v>
      </c>
      <c r="AE10" s="147" t="s">
        <v>779</v>
      </c>
      <c r="AF10" s="148"/>
      <c r="AG10" s="147" t="s">
        <v>780</v>
      </c>
      <c r="AH10" s="147"/>
      <c r="AI10" s="147" t="s">
        <v>780</v>
      </c>
      <c r="AJ10" s="147" t="s">
        <v>780</v>
      </c>
      <c r="AK10" s="147" t="s">
        <v>780</v>
      </c>
      <c r="AL10" s="148"/>
      <c r="AM10" s="147" t="s">
        <v>325</v>
      </c>
      <c r="AN10" s="147" t="s">
        <v>326</v>
      </c>
      <c r="AO10" s="147" t="s">
        <v>327</v>
      </c>
      <c r="AP10" s="147" t="s">
        <v>328</v>
      </c>
      <c r="AQ10" s="148"/>
      <c r="AR10" s="147" t="s">
        <v>325</v>
      </c>
      <c r="AS10" s="147"/>
      <c r="AT10" s="147" t="s">
        <v>325</v>
      </c>
      <c r="AU10" s="147" t="s">
        <v>325</v>
      </c>
      <c r="AV10" s="147" t="s">
        <v>325</v>
      </c>
      <c r="AW10" s="148"/>
      <c r="AX10" s="147" t="s">
        <v>326</v>
      </c>
      <c r="AY10" s="147"/>
      <c r="AZ10" s="147" t="s">
        <v>326</v>
      </c>
      <c r="BA10" s="147" t="s">
        <v>326</v>
      </c>
      <c r="BB10" s="147" t="s">
        <v>326</v>
      </c>
      <c r="BC10" s="148"/>
      <c r="BD10" s="147" t="s">
        <v>779</v>
      </c>
      <c r="BE10" s="147"/>
      <c r="BF10" s="147" t="s">
        <v>779</v>
      </c>
      <c r="BG10" s="147" t="s">
        <v>779</v>
      </c>
      <c r="BH10" s="147" t="s">
        <v>779</v>
      </c>
      <c r="BI10" s="148"/>
      <c r="BJ10" s="147" t="s">
        <v>780</v>
      </c>
      <c r="BK10" s="147"/>
      <c r="BL10" s="147" t="s">
        <v>780</v>
      </c>
      <c r="BM10" s="147" t="s">
        <v>780</v>
      </c>
      <c r="BN10" s="147" t="s">
        <v>780</v>
      </c>
      <c r="BO10" s="148"/>
      <c r="BQ10" s="147" t="s">
        <v>773</v>
      </c>
      <c r="BR10" s="147" t="s">
        <v>774</v>
      </c>
      <c r="BS10" s="147" t="s">
        <v>775</v>
      </c>
      <c r="BT10" s="147" t="s">
        <v>776</v>
      </c>
      <c r="BU10" s="147" t="s">
        <v>872</v>
      </c>
      <c r="BW10" s="147" t="s">
        <v>773</v>
      </c>
      <c r="BX10" s="147" t="s">
        <v>774</v>
      </c>
      <c r="BY10" s="147" t="s">
        <v>775</v>
      </c>
      <c r="BZ10" s="147" t="s">
        <v>776</v>
      </c>
      <c r="CA10" s="147" t="s">
        <v>872</v>
      </c>
      <c r="CC10" s="147" t="s">
        <v>785</v>
      </c>
      <c r="CD10" s="147" t="s">
        <v>786</v>
      </c>
      <c r="CE10" s="147" t="s">
        <v>787</v>
      </c>
      <c r="CF10" s="147" t="s">
        <v>788</v>
      </c>
      <c r="CH10" s="147" t="s">
        <v>781</v>
      </c>
      <c r="CI10" s="147" t="s">
        <v>778</v>
      </c>
      <c r="CJ10" s="147" t="s">
        <v>779</v>
      </c>
      <c r="CK10" s="147" t="s">
        <v>780</v>
      </c>
      <c r="CM10" s="147" t="s">
        <v>781</v>
      </c>
      <c r="CN10" s="147" t="s">
        <v>778</v>
      </c>
      <c r="CO10" s="147" t="s">
        <v>779</v>
      </c>
      <c r="CP10" s="147" t="s">
        <v>780</v>
      </c>
      <c r="CR10" s="147" t="s">
        <v>785</v>
      </c>
      <c r="CS10" s="147" t="s">
        <v>786</v>
      </c>
      <c r="CT10" s="147" t="s">
        <v>787</v>
      </c>
      <c r="CU10" s="147" t="s">
        <v>788</v>
      </c>
      <c r="CW10" s="147" t="s">
        <v>325</v>
      </c>
      <c r="CX10" s="147" t="s">
        <v>326</v>
      </c>
      <c r="CY10" s="147" t="s">
        <v>327</v>
      </c>
      <c r="CZ10" s="147" t="s">
        <v>328</v>
      </c>
      <c r="DB10" s="147" t="s">
        <v>325</v>
      </c>
      <c r="DC10" s="147" t="s">
        <v>326</v>
      </c>
      <c r="DD10" s="147" t="s">
        <v>327</v>
      </c>
      <c r="DE10" s="147" t="s">
        <v>328</v>
      </c>
      <c r="DG10" s="147" t="s">
        <v>642</v>
      </c>
      <c r="DH10" s="147" t="s">
        <v>643</v>
      </c>
      <c r="DI10" s="147" t="s">
        <v>644</v>
      </c>
      <c r="DJ10" s="147" t="s">
        <v>645</v>
      </c>
    </row>
    <row r="11" spans="1:116">
      <c r="A11" s="149" t="s">
        <v>864</v>
      </c>
      <c r="B11" s="150"/>
      <c r="C11" s="150"/>
      <c r="D11" s="151"/>
      <c r="E11" s="152" t="s">
        <v>62</v>
      </c>
      <c r="F11" s="152" t="s">
        <v>62</v>
      </c>
      <c r="G11" s="152" t="s">
        <v>62</v>
      </c>
      <c r="H11" s="152" t="s">
        <v>62</v>
      </c>
      <c r="I11" s="153"/>
      <c r="J11" s="152" t="s">
        <v>62</v>
      </c>
      <c r="K11" s="152" t="s">
        <v>62</v>
      </c>
      <c r="L11" s="152" t="s">
        <v>62</v>
      </c>
      <c r="M11" s="152" t="s">
        <v>62</v>
      </c>
      <c r="N11" s="153"/>
      <c r="O11" s="152" t="s">
        <v>62</v>
      </c>
      <c r="P11" s="152"/>
      <c r="Q11" s="152" t="s">
        <v>62</v>
      </c>
      <c r="R11" s="152" t="s">
        <v>63</v>
      </c>
      <c r="S11" s="152" t="s">
        <v>64</v>
      </c>
      <c r="T11" s="153"/>
      <c r="U11" s="152" t="s">
        <v>62</v>
      </c>
      <c r="V11" s="152"/>
      <c r="W11" s="152" t="s">
        <v>62</v>
      </c>
      <c r="X11" s="152" t="s">
        <v>63</v>
      </c>
      <c r="Y11" s="152" t="s">
        <v>64</v>
      </c>
      <c r="Z11" s="153"/>
      <c r="AA11" s="152" t="s">
        <v>62</v>
      </c>
      <c r="AB11" s="152"/>
      <c r="AC11" s="152" t="s">
        <v>62</v>
      </c>
      <c r="AD11" s="152" t="s">
        <v>63</v>
      </c>
      <c r="AE11" s="152" t="s">
        <v>64</v>
      </c>
      <c r="AF11" s="153"/>
      <c r="AG11" s="152" t="s">
        <v>62</v>
      </c>
      <c r="AH11" s="152"/>
      <c r="AI11" s="152" t="s">
        <v>62</v>
      </c>
      <c r="AJ11" s="152" t="s">
        <v>63</v>
      </c>
      <c r="AK11" s="152" t="s">
        <v>64</v>
      </c>
      <c r="AL11" s="153"/>
      <c r="AM11" s="152" t="s">
        <v>62</v>
      </c>
      <c r="AN11" s="152" t="s">
        <v>62</v>
      </c>
      <c r="AO11" s="152" t="s">
        <v>62</v>
      </c>
      <c r="AP11" s="152" t="s">
        <v>62</v>
      </c>
      <c r="AQ11" s="153"/>
      <c r="AR11" s="152" t="s">
        <v>62</v>
      </c>
      <c r="AS11" s="152"/>
      <c r="AT11" s="152" t="s">
        <v>62</v>
      </c>
      <c r="AU11" s="152" t="s">
        <v>63</v>
      </c>
      <c r="AV11" s="152" t="s">
        <v>64</v>
      </c>
      <c r="AW11" s="153"/>
      <c r="AX11" s="152" t="s">
        <v>62</v>
      </c>
      <c r="AY11" s="152"/>
      <c r="AZ11" s="152" t="s">
        <v>62</v>
      </c>
      <c r="BA11" s="152" t="s">
        <v>63</v>
      </c>
      <c r="BB11" s="152" t="s">
        <v>64</v>
      </c>
      <c r="BC11" s="153"/>
      <c r="BD11" s="152" t="s">
        <v>62</v>
      </c>
      <c r="BE11" s="152"/>
      <c r="BF11" s="152" t="s">
        <v>62</v>
      </c>
      <c r="BG11" s="152" t="s">
        <v>63</v>
      </c>
      <c r="BH11" s="152" t="s">
        <v>64</v>
      </c>
      <c r="BI11" s="153"/>
      <c r="BJ11" s="152" t="s">
        <v>62</v>
      </c>
      <c r="BK11" s="152"/>
      <c r="BL11" s="152" t="s">
        <v>62</v>
      </c>
      <c r="BM11" s="152" t="s">
        <v>63</v>
      </c>
      <c r="BN11" s="152" t="s">
        <v>64</v>
      </c>
      <c r="BO11" s="153"/>
      <c r="BQ11" s="152" t="s">
        <v>65</v>
      </c>
      <c r="BR11" s="152" t="s">
        <v>65</v>
      </c>
      <c r="BS11" s="152" t="s">
        <v>65</v>
      </c>
      <c r="BT11" s="152" t="s">
        <v>65</v>
      </c>
      <c r="BU11" s="152" t="s">
        <v>65</v>
      </c>
      <c r="BW11" s="152" t="s">
        <v>64</v>
      </c>
      <c r="BX11" s="152" t="s">
        <v>64</v>
      </c>
      <c r="BY11" s="152" t="s">
        <v>64</v>
      </c>
      <c r="BZ11" s="152" t="s">
        <v>64</v>
      </c>
      <c r="CA11" s="152" t="s">
        <v>64</v>
      </c>
      <c r="CC11" s="152" t="s">
        <v>64</v>
      </c>
      <c r="CD11" s="152" t="s">
        <v>64</v>
      </c>
      <c r="CE11" s="152" t="s">
        <v>64</v>
      </c>
      <c r="CF11" s="152" t="s">
        <v>64</v>
      </c>
      <c r="CH11" s="152" t="s">
        <v>65</v>
      </c>
      <c r="CI11" s="152" t="s">
        <v>65</v>
      </c>
      <c r="CJ11" s="152" t="s">
        <v>65</v>
      </c>
      <c r="CK11" s="152" t="s">
        <v>65</v>
      </c>
      <c r="CM11" s="152" t="s">
        <v>64</v>
      </c>
      <c r="CN11" s="152" t="s">
        <v>64</v>
      </c>
      <c r="CO11" s="152" t="s">
        <v>64</v>
      </c>
      <c r="CP11" s="152" t="s">
        <v>64</v>
      </c>
      <c r="CR11" s="152" t="s">
        <v>64</v>
      </c>
      <c r="CS11" s="152" t="s">
        <v>64</v>
      </c>
      <c r="CT11" s="152" t="s">
        <v>64</v>
      </c>
      <c r="CU11" s="152" t="s">
        <v>64</v>
      </c>
      <c r="CW11" s="152" t="s">
        <v>65</v>
      </c>
      <c r="CX11" s="152" t="s">
        <v>65</v>
      </c>
      <c r="CY11" s="152" t="s">
        <v>65</v>
      </c>
      <c r="CZ11" s="152" t="s">
        <v>65</v>
      </c>
      <c r="DB11" s="152" t="s">
        <v>64</v>
      </c>
      <c r="DC11" s="152" t="s">
        <v>64</v>
      </c>
      <c r="DD11" s="152" t="s">
        <v>64</v>
      </c>
      <c r="DE11" s="152" t="s">
        <v>64</v>
      </c>
      <c r="DG11" s="152" t="s">
        <v>64</v>
      </c>
      <c r="DH11" s="152" t="s">
        <v>64</v>
      </c>
      <c r="DI11" s="152" t="s">
        <v>64</v>
      </c>
      <c r="DJ11" s="152" t="s">
        <v>64</v>
      </c>
    </row>
    <row r="12" spans="1:116">
      <c r="A12" s="154" t="s">
        <v>66</v>
      </c>
      <c r="B12" s="155"/>
      <c r="C12" s="101"/>
      <c r="D12" s="156"/>
      <c r="E12" s="157"/>
      <c r="F12" s="157"/>
      <c r="G12" s="157"/>
      <c r="H12" s="157"/>
      <c r="I12" s="158"/>
      <c r="J12" s="157"/>
      <c r="K12" s="157"/>
      <c r="L12" s="157"/>
      <c r="M12" s="157"/>
      <c r="N12" s="158"/>
      <c r="O12" s="157"/>
      <c r="P12" s="157"/>
      <c r="Q12" s="157"/>
      <c r="R12" s="157"/>
      <c r="S12" s="157"/>
      <c r="T12" s="158"/>
      <c r="U12" s="157"/>
      <c r="V12" s="157"/>
      <c r="W12" s="157"/>
      <c r="X12" s="157"/>
      <c r="Y12" s="157"/>
      <c r="Z12" s="158"/>
      <c r="AA12" s="157"/>
      <c r="AB12" s="157"/>
      <c r="AC12" s="157"/>
      <c r="AD12" s="157"/>
      <c r="AE12" s="157"/>
      <c r="AF12" s="158"/>
      <c r="AG12" s="157"/>
      <c r="AH12" s="157"/>
      <c r="AI12" s="157"/>
      <c r="AJ12" s="157"/>
      <c r="AK12" s="157"/>
      <c r="AL12" s="158"/>
      <c r="AM12" s="213"/>
      <c r="AN12" s="157"/>
      <c r="AO12" s="157"/>
      <c r="AP12" s="157"/>
      <c r="AQ12" s="158"/>
      <c r="AR12" s="157"/>
      <c r="AS12" s="157"/>
      <c r="AT12" s="157"/>
      <c r="AU12" s="157"/>
      <c r="AV12" s="157"/>
      <c r="AW12" s="158"/>
      <c r="AX12" s="157"/>
      <c r="AY12" s="157"/>
      <c r="AZ12" s="157"/>
      <c r="BA12" s="157"/>
      <c r="BB12" s="157"/>
      <c r="BC12" s="158"/>
      <c r="BD12" s="157"/>
      <c r="BE12" s="157"/>
      <c r="BF12" s="157"/>
      <c r="BG12" s="157"/>
      <c r="BH12" s="157"/>
      <c r="BI12" s="158"/>
      <c r="BJ12" s="157"/>
      <c r="BK12" s="157"/>
      <c r="BL12" s="157"/>
      <c r="BM12" s="157"/>
      <c r="BN12" s="157"/>
      <c r="BO12" s="158"/>
      <c r="BQ12" s="157"/>
      <c r="BR12" s="157"/>
      <c r="BS12" s="157"/>
      <c r="BT12" s="157"/>
      <c r="BU12" s="159"/>
      <c r="BW12" s="157"/>
      <c r="BX12" s="157"/>
      <c r="BY12" s="157"/>
      <c r="BZ12" s="157"/>
      <c r="CA12" s="159"/>
      <c r="CC12" s="157"/>
      <c r="CD12" s="157"/>
      <c r="CE12" s="157"/>
      <c r="CF12" s="159"/>
      <c r="CH12" s="157"/>
      <c r="CI12" s="157"/>
      <c r="CJ12" s="157"/>
      <c r="CK12" s="159"/>
      <c r="CM12" s="157"/>
      <c r="CN12" s="157"/>
      <c r="CO12" s="157"/>
      <c r="CP12" s="159"/>
      <c r="CR12" s="157"/>
      <c r="CS12" s="157"/>
      <c r="CT12" s="157"/>
      <c r="CU12" s="159"/>
      <c r="CW12" s="157"/>
      <c r="CX12" s="157"/>
      <c r="CY12" s="157"/>
      <c r="CZ12" s="159"/>
      <c r="DB12" s="157"/>
      <c r="DC12" s="157"/>
      <c r="DD12" s="157"/>
      <c r="DE12" s="159"/>
      <c r="DG12" s="157"/>
      <c r="DH12" s="157"/>
      <c r="DI12" s="157"/>
      <c r="DJ12" s="159"/>
    </row>
    <row r="13" spans="1:116">
      <c r="A13" s="160" t="s">
        <v>236</v>
      </c>
      <c r="B13" s="155"/>
      <c r="C13" s="101"/>
      <c r="D13" s="156"/>
      <c r="E13" s="157">
        <v>1803044.4985200001</v>
      </c>
      <c r="F13" s="157">
        <v>3838213.2820400004</v>
      </c>
      <c r="G13" s="157">
        <v>6124411.512400968</v>
      </c>
      <c r="H13" s="157">
        <v>8417664.2136100009</v>
      </c>
      <c r="I13" s="158"/>
      <c r="J13" s="157">
        <v>2286216.5</v>
      </c>
      <c r="K13" s="157">
        <v>4713013.18</v>
      </c>
      <c r="L13" s="157">
        <f>7239589.77419162+0.634424667805433</f>
        <v>7239590.4086162876</v>
      </c>
      <c r="M13" s="157">
        <v>9827142</v>
      </c>
      <c r="N13" s="158"/>
      <c r="O13" s="157">
        <f t="shared" ref="O13:O32" si="0">J13</f>
        <v>2286216.5</v>
      </c>
      <c r="P13" s="157"/>
      <c r="Q13" s="157">
        <f>O13+P13</f>
        <v>2286216.5</v>
      </c>
      <c r="R13" s="157">
        <f>Q13*R$4</f>
        <v>2408071.8394499999</v>
      </c>
      <c r="S13" s="157">
        <f>ROUND(R13/1000,0)</f>
        <v>2408</v>
      </c>
      <c r="T13" s="158"/>
      <c r="U13" s="157">
        <f t="shared" ref="U13:U32" si="1">K13</f>
        <v>4713013.18</v>
      </c>
      <c r="V13" s="157"/>
      <c r="W13" s="157">
        <f>U13+V13</f>
        <v>4713013.18</v>
      </c>
      <c r="X13" s="157">
        <f>W13*X$4</f>
        <v>4982597.5338959992</v>
      </c>
      <c r="Y13" s="157">
        <f>ROUND(X13/1000,0)</f>
        <v>4983</v>
      </c>
      <c r="Z13" s="158"/>
      <c r="AA13" s="157">
        <f t="shared" ref="AA13:AA32" si="2">L13</f>
        <v>7239590.4086162876</v>
      </c>
      <c r="AB13" s="157"/>
      <c r="AC13" s="157">
        <f>AA13+AB13</f>
        <v>7239590.4086162876</v>
      </c>
      <c r="AD13" s="157">
        <f>AC13*AD$4</f>
        <v>7859299.3475938411</v>
      </c>
      <c r="AE13" s="157">
        <f>ROUND(AD13/1000,0)</f>
        <v>7859</v>
      </c>
      <c r="AF13" s="158"/>
      <c r="AG13" s="157">
        <f t="shared" ref="AG13:AG32" si="3">M13</f>
        <v>9827142</v>
      </c>
      <c r="AH13" s="157"/>
      <c r="AI13" s="157">
        <f>AG13+AH13</f>
        <v>9827142</v>
      </c>
      <c r="AJ13" s="157">
        <f>AI13*AJ$4</f>
        <v>10607417.0748</v>
      </c>
      <c r="AK13" s="157">
        <f>ROUND(AJ13/1000,0)</f>
        <v>10607</v>
      </c>
      <c r="AL13" s="158"/>
      <c r="AM13" s="555">
        <v>2110390</v>
      </c>
      <c r="AN13" s="555">
        <v>4330498</v>
      </c>
      <c r="AO13" s="555">
        <v>6590761</v>
      </c>
      <c r="AP13" s="266" t="e">
        <v>#REF!</v>
      </c>
      <c r="AQ13" s="158"/>
      <c r="AR13" s="157">
        <f t="shared" ref="AR13:AR32" si="4">AM13</f>
        <v>2110390</v>
      </c>
      <c r="AS13" s="157"/>
      <c r="AT13" s="157">
        <f>AR13+AS13</f>
        <v>2110390</v>
      </c>
      <c r="AU13" s="157" t="e">
        <f>AT13*AU$4</f>
        <v>#REF!</v>
      </c>
      <c r="AV13" s="162" t="e">
        <f>ROUND(AU13/1000,0)+1</f>
        <v>#REF!</v>
      </c>
      <c r="AW13" s="158"/>
      <c r="AX13" s="157">
        <f t="shared" ref="AX13:AX32" si="5">AN13</f>
        <v>4330498</v>
      </c>
      <c r="AY13" s="157"/>
      <c r="AZ13" s="157">
        <f>AX13+AY13</f>
        <v>4330498</v>
      </c>
      <c r="BA13" s="157" t="e">
        <f>AZ13*BA$4</f>
        <v>#REF!</v>
      </c>
      <c r="BB13" s="157" t="e">
        <f>ROUND(BA13/1000,0)</f>
        <v>#REF!</v>
      </c>
      <c r="BC13" s="158"/>
      <c r="BD13" s="157">
        <f t="shared" ref="BD13:BD32" si="6">AO13</f>
        <v>6590761</v>
      </c>
      <c r="BE13" s="157"/>
      <c r="BF13" s="157">
        <f>BD13+BE13</f>
        <v>6590761</v>
      </c>
      <c r="BG13" s="157" t="e">
        <f>BF13*BG$4</f>
        <v>#REF!</v>
      </c>
      <c r="BH13" s="157" t="e">
        <f>ROUND(BG13/1000,0)</f>
        <v>#REF!</v>
      </c>
      <c r="BI13" s="158"/>
      <c r="BJ13" s="157" t="e">
        <f t="shared" ref="BJ13:BJ32" si="7">AP13</f>
        <v>#REF!</v>
      </c>
      <c r="BK13" s="157"/>
      <c r="BL13" s="157" t="e">
        <f>BJ13+BK13</f>
        <v>#REF!</v>
      </c>
      <c r="BM13" s="157" t="e">
        <f>BL13*BM$4</f>
        <v>#REF!</v>
      </c>
      <c r="BN13" s="157" t="e">
        <f>ROUND(BM13/1000,0)</f>
        <v>#REF!</v>
      </c>
      <c r="BO13" s="158"/>
      <c r="BQ13" s="157">
        <f>ROUND(E13/1000,0)</f>
        <v>1803</v>
      </c>
      <c r="BR13" s="157">
        <f t="shared" ref="BR13:BT16" si="8">ROUND((F13-E13)/1000,0)</f>
        <v>2035</v>
      </c>
      <c r="BS13" s="157">
        <f t="shared" si="8"/>
        <v>2286</v>
      </c>
      <c r="BT13" s="157">
        <f t="shared" si="8"/>
        <v>2293</v>
      </c>
      <c r="BU13" s="161">
        <f t="shared" ref="BU13:BU21" si="9">SUM(BQ13:BT13)</f>
        <v>8417</v>
      </c>
      <c r="BW13" s="157">
        <f>ROUND(E13*E$4/1000,0)</f>
        <v>2215</v>
      </c>
      <c r="BX13" s="157">
        <f t="shared" ref="BX13:BY15" si="10">ROUND((F13*F$4-E13*E$4)/1000,0)</f>
        <v>2435</v>
      </c>
      <c r="BY13" s="157">
        <f t="shared" si="10"/>
        <v>2625</v>
      </c>
      <c r="BZ13" s="162">
        <f>ROUND((H13*H$4-G13*G$4)/1000,0)-1</f>
        <v>2503</v>
      </c>
      <c r="CA13" s="161">
        <f t="shared" ref="CA13:CA21" si="11">SUM(BW13:BZ13)</f>
        <v>9778</v>
      </c>
      <c r="CC13" s="157">
        <f>BW13</f>
        <v>2215</v>
      </c>
      <c r="CD13" s="157">
        <f>SUM(BW13:BX13)</f>
        <v>4650</v>
      </c>
      <c r="CE13" s="157">
        <f>SUM(BW13:BY13)</f>
        <v>7275</v>
      </c>
      <c r="CF13" s="161">
        <f>SUM(BW13:BZ13)</f>
        <v>9778</v>
      </c>
      <c r="CH13" s="157">
        <f>ROUND(Q13/1000,0)</f>
        <v>2286</v>
      </c>
      <c r="CI13" s="157">
        <f>ROUND((W13-Q13)/1000,0)</f>
        <v>2427</v>
      </c>
      <c r="CJ13" s="157">
        <f>ROUND((AC13-W13)/1000,0)</f>
        <v>2527</v>
      </c>
      <c r="CK13" s="161">
        <f>ROUND((AI13-AC13)/1000,0)</f>
        <v>2588</v>
      </c>
      <c r="CM13" s="157">
        <f t="shared" ref="CM13:CM21" si="12">S13</f>
        <v>2408</v>
      </c>
      <c r="CN13" s="157">
        <f t="shared" ref="CN13:CN21" si="13">Y13-S13</f>
        <v>2575</v>
      </c>
      <c r="CO13" s="157">
        <f t="shared" ref="CO13:CO21" si="14">AE13-Y13</f>
        <v>2876</v>
      </c>
      <c r="CP13" s="161">
        <f t="shared" ref="CP13:CP21" si="15">AK13-AE13</f>
        <v>2748</v>
      </c>
      <c r="CR13" s="157">
        <f>CM13</f>
        <v>2408</v>
      </c>
      <c r="CS13" s="157">
        <f>SUM(CM13:CN13)</f>
        <v>4983</v>
      </c>
      <c r="CT13" s="157">
        <f>SUM(CM13:CO13)</f>
        <v>7859</v>
      </c>
      <c r="CU13" s="161">
        <f>SUM(CM13:CP13)</f>
        <v>10607</v>
      </c>
      <c r="CW13" s="157">
        <f>ROUND(AT13/1000,0)</f>
        <v>2110</v>
      </c>
      <c r="CX13" s="157">
        <f>ROUND((AZ13-AT13)/1000,0)</f>
        <v>2220</v>
      </c>
      <c r="CY13" s="157">
        <f>ROUND((BF13-AZ13)/1000,0)</f>
        <v>2260</v>
      </c>
      <c r="CZ13" s="161" t="e">
        <f>ROUND((BL13-BF13)/1000,0)</f>
        <v>#REF!</v>
      </c>
      <c r="DB13" s="157" t="e">
        <f t="shared" ref="DB13:DB21" si="16">AV13</f>
        <v>#REF!</v>
      </c>
      <c r="DC13" s="157" t="e">
        <f t="shared" ref="DC13:DC21" si="17">BB13-AV13</f>
        <v>#REF!</v>
      </c>
      <c r="DD13" s="157" t="e">
        <f t="shared" ref="DD13:DD21" si="18">BH13-BB13</f>
        <v>#REF!</v>
      </c>
      <c r="DE13" s="161" t="e">
        <f t="shared" ref="DE13:DE21" si="19">BN13-BH13</f>
        <v>#REF!</v>
      </c>
      <c r="DG13" s="157" t="e">
        <f>DB13</f>
        <v>#REF!</v>
      </c>
      <c r="DH13" s="157" t="e">
        <f>SUM(DB13:DC13)</f>
        <v>#REF!</v>
      </c>
      <c r="DI13" s="157" t="e">
        <f>SUM(DB13:DD13)</f>
        <v>#REF!</v>
      </c>
      <c r="DJ13" s="161" t="e">
        <f>SUM(DB13:DE13)</f>
        <v>#REF!</v>
      </c>
      <c r="DL13" s="287"/>
    </row>
    <row r="14" spans="1:116">
      <c r="A14" s="160" t="s">
        <v>689</v>
      </c>
      <c r="B14" s="155"/>
      <c r="C14" s="101"/>
      <c r="D14" s="156"/>
      <c r="E14" s="157">
        <v>455135.28123999998</v>
      </c>
      <c r="F14" s="157">
        <v>985080.69325999997</v>
      </c>
      <c r="G14" s="157">
        <v>1598478.6169163652</v>
      </c>
      <c r="H14" s="157">
        <v>2209369.1033000005</v>
      </c>
      <c r="I14" s="158"/>
      <c r="J14" s="157">
        <v>586038.30000000005</v>
      </c>
      <c r="K14" s="157">
        <v>1237150.05</v>
      </c>
      <c r="L14" s="157">
        <v>2000832.8695668832</v>
      </c>
      <c r="M14" s="157">
        <v>2696400</v>
      </c>
      <c r="N14" s="158"/>
      <c r="O14" s="157">
        <f t="shared" si="0"/>
        <v>586038.30000000005</v>
      </c>
      <c r="P14" s="157"/>
      <c r="Q14" s="157">
        <f>O14+P14</f>
        <v>586038.30000000005</v>
      </c>
      <c r="R14" s="157">
        <f>Q14*R$4</f>
        <v>617274.14139</v>
      </c>
      <c r="S14" s="157">
        <f>ROUND(R14/1000,0)</f>
        <v>617</v>
      </c>
      <c r="T14" s="158"/>
      <c r="U14" s="157">
        <f t="shared" si="1"/>
        <v>1237150.05</v>
      </c>
      <c r="V14" s="157"/>
      <c r="W14" s="157">
        <f>U14+V14</f>
        <v>1237150.05</v>
      </c>
      <c r="X14" s="157">
        <f>W14*X$4</f>
        <v>1307915.0328599999</v>
      </c>
      <c r="Y14" s="157">
        <f>ROUND(X14/1000,0)</f>
        <v>1308</v>
      </c>
      <c r="Z14" s="158"/>
      <c r="AA14" s="157">
        <f t="shared" si="2"/>
        <v>2000832.8695668832</v>
      </c>
      <c r="AB14" s="157"/>
      <c r="AC14" s="157">
        <f>AA14+AB14</f>
        <v>2000832.8695668832</v>
      </c>
      <c r="AD14" s="157">
        <f>AC14*AD$4</f>
        <v>2172104.163201808</v>
      </c>
      <c r="AE14" s="157">
        <f>ROUND(AD14/1000,0)</f>
        <v>2172</v>
      </c>
      <c r="AF14" s="158"/>
      <c r="AG14" s="157">
        <f t="shared" si="3"/>
        <v>2696400</v>
      </c>
      <c r="AH14" s="157"/>
      <c r="AI14" s="157">
        <f>AG14+AH14</f>
        <v>2696400</v>
      </c>
      <c r="AJ14" s="157">
        <f>AI14*AJ$4</f>
        <v>2910494.1599999997</v>
      </c>
      <c r="AK14" s="162">
        <f>ROUND(AJ14/1000,0)+1</f>
        <v>2911</v>
      </c>
      <c r="AL14" s="158"/>
      <c r="AM14" s="555">
        <v>566367</v>
      </c>
      <c r="AN14" s="555">
        <v>1170544</v>
      </c>
      <c r="AO14" s="555">
        <v>1742990</v>
      </c>
      <c r="AP14" s="266" t="e">
        <v>#REF!</v>
      </c>
      <c r="AQ14" s="158"/>
      <c r="AR14" s="157">
        <f t="shared" si="4"/>
        <v>566367</v>
      </c>
      <c r="AS14" s="157"/>
      <c r="AT14" s="157">
        <f>AR14+AS14</f>
        <v>566367</v>
      </c>
      <c r="AU14" s="157" t="e">
        <f>AT14*AU$4</f>
        <v>#REF!</v>
      </c>
      <c r="AV14" s="157" t="e">
        <f>ROUND(AU14/1000,0)</f>
        <v>#REF!</v>
      </c>
      <c r="AW14" s="158"/>
      <c r="AX14" s="157">
        <f t="shared" si="5"/>
        <v>1170544</v>
      </c>
      <c r="AY14" s="157"/>
      <c r="AZ14" s="157">
        <f>AX14+AY14</f>
        <v>1170544</v>
      </c>
      <c r="BA14" s="157" t="e">
        <f>AZ14*BA$4</f>
        <v>#REF!</v>
      </c>
      <c r="BB14" s="157" t="e">
        <f>ROUND(BA14/1000,0)</f>
        <v>#REF!</v>
      </c>
      <c r="BC14" s="158"/>
      <c r="BD14" s="157">
        <f t="shared" si="6"/>
        <v>1742990</v>
      </c>
      <c r="BE14" s="157"/>
      <c r="BF14" s="157">
        <f>BD14+BE14</f>
        <v>1742990</v>
      </c>
      <c r="BG14" s="157" t="e">
        <f>BF14*BG$4</f>
        <v>#REF!</v>
      </c>
      <c r="BH14" s="157" t="e">
        <f>ROUND(BG14/1000,0)</f>
        <v>#REF!</v>
      </c>
      <c r="BI14" s="158"/>
      <c r="BJ14" s="157" t="e">
        <f t="shared" si="7"/>
        <v>#REF!</v>
      </c>
      <c r="BK14" s="157"/>
      <c r="BL14" s="157" t="e">
        <f>BJ14+BK14</f>
        <v>#REF!</v>
      </c>
      <c r="BM14" s="157" t="e">
        <f>BL14*BM$4</f>
        <v>#REF!</v>
      </c>
      <c r="BN14" s="266" t="e">
        <f>ROUND(BM14/1000,0)</f>
        <v>#REF!</v>
      </c>
      <c r="BO14" s="158"/>
      <c r="BQ14" s="157">
        <f>ROUND(E14/1000,0)</f>
        <v>455</v>
      </c>
      <c r="BR14" s="157">
        <f t="shared" si="8"/>
        <v>530</v>
      </c>
      <c r="BS14" s="157">
        <f t="shared" si="8"/>
        <v>613</v>
      </c>
      <c r="BT14" s="157">
        <f t="shared" si="8"/>
        <v>611</v>
      </c>
      <c r="BU14" s="161">
        <f t="shared" si="9"/>
        <v>2209</v>
      </c>
      <c r="BW14" s="157">
        <f>ROUND(E14*E$4/1000,0)</f>
        <v>559</v>
      </c>
      <c r="BX14" s="157">
        <f>ROUND((F14*F$4-E14*E$4)/1000,0)</f>
        <v>634</v>
      </c>
      <c r="BY14" s="157">
        <f t="shared" si="10"/>
        <v>705</v>
      </c>
      <c r="BZ14" s="157">
        <f>ROUND((H14*H$4-G14*G$4)/1000,0)</f>
        <v>668</v>
      </c>
      <c r="CA14" s="161">
        <f t="shared" si="11"/>
        <v>2566</v>
      </c>
      <c r="CC14" s="157">
        <f>BW14</f>
        <v>559</v>
      </c>
      <c r="CD14" s="157">
        <f>SUM(BW14:BX14)</f>
        <v>1193</v>
      </c>
      <c r="CE14" s="157">
        <f>SUM(BW14:BY14)</f>
        <v>1898</v>
      </c>
      <c r="CF14" s="161">
        <f>SUM(BW14:BZ14)</f>
        <v>2566</v>
      </c>
      <c r="CH14" s="157">
        <f>ROUND(Q14/1000,0)</f>
        <v>586</v>
      </c>
      <c r="CI14" s="157">
        <f>ROUND((W14-Q14)/1000,0)</f>
        <v>651</v>
      </c>
      <c r="CJ14" s="157">
        <f>ROUND((AC14-W14)/1000,0)</f>
        <v>764</v>
      </c>
      <c r="CK14" s="161">
        <f>ROUND((AI14-AC14)/1000,0)</f>
        <v>696</v>
      </c>
      <c r="CM14" s="157">
        <f t="shared" si="12"/>
        <v>617</v>
      </c>
      <c r="CN14" s="157">
        <f t="shared" si="13"/>
        <v>691</v>
      </c>
      <c r="CO14" s="157">
        <f t="shared" si="14"/>
        <v>864</v>
      </c>
      <c r="CP14" s="161">
        <f t="shared" si="15"/>
        <v>739</v>
      </c>
      <c r="CR14" s="157">
        <f>CM14</f>
        <v>617</v>
      </c>
      <c r="CS14" s="157">
        <f>SUM(CM14:CN14)</f>
        <v>1308</v>
      </c>
      <c r="CT14" s="157">
        <f>SUM(CM14:CO14)</f>
        <v>2172</v>
      </c>
      <c r="CU14" s="161">
        <f>SUM(CM14:CP14)</f>
        <v>2911</v>
      </c>
      <c r="CW14" s="157">
        <f>ROUND(AT14/1000,0)</f>
        <v>566</v>
      </c>
      <c r="CX14" s="157">
        <f>ROUND((AZ14-AT14)/1000,0)</f>
        <v>604</v>
      </c>
      <c r="CY14" s="157">
        <f>ROUND((BF14-AZ14)/1000,0)</f>
        <v>572</v>
      </c>
      <c r="CZ14" s="161" t="e">
        <f>ROUND((BL14-BF14)/1000,0)</f>
        <v>#REF!</v>
      </c>
      <c r="DB14" s="157" t="e">
        <f t="shared" si="16"/>
        <v>#REF!</v>
      </c>
      <c r="DC14" s="157" t="e">
        <f t="shared" si="17"/>
        <v>#REF!</v>
      </c>
      <c r="DD14" s="157" t="e">
        <f t="shared" si="18"/>
        <v>#REF!</v>
      </c>
      <c r="DE14" s="161" t="e">
        <f t="shared" si="19"/>
        <v>#REF!</v>
      </c>
      <c r="DG14" s="157" t="e">
        <f>DB14</f>
        <v>#REF!</v>
      </c>
      <c r="DH14" s="157" t="e">
        <f>SUM(DB14:DC14)</f>
        <v>#REF!</v>
      </c>
      <c r="DI14" s="157" t="e">
        <f>SUM(DB14:DD14)</f>
        <v>#REF!</v>
      </c>
      <c r="DJ14" s="161" t="e">
        <f>SUM(DB14:DE14)</f>
        <v>#REF!</v>
      </c>
      <c r="DL14" s="287"/>
    </row>
    <row r="15" spans="1:116">
      <c r="A15" s="160" t="s">
        <v>690</v>
      </c>
      <c r="B15" s="155"/>
      <c r="C15" s="101"/>
      <c r="D15" s="156"/>
      <c r="E15" s="157">
        <v>30633.522739999997</v>
      </c>
      <c r="F15" s="157">
        <v>70317.427960000015</v>
      </c>
      <c r="G15" s="157">
        <v>129117.42656000001</v>
      </c>
      <c r="H15" s="157">
        <v>122119.64030999999</v>
      </c>
      <c r="I15" s="158"/>
      <c r="J15" s="157">
        <v>39790.300000000003</v>
      </c>
      <c r="K15" s="157">
        <v>91407.41</v>
      </c>
      <c r="L15" s="157">
        <v>146679.60546371093</v>
      </c>
      <c r="M15" s="157">
        <v>158391</v>
      </c>
      <c r="N15" s="158"/>
      <c r="O15" s="157">
        <f t="shared" si="0"/>
        <v>39790.300000000003</v>
      </c>
      <c r="P15" s="157"/>
      <c r="Q15" s="157">
        <f>O15+P15</f>
        <v>39790.300000000003</v>
      </c>
      <c r="R15" s="157">
        <f>Q15*R$4</f>
        <v>41911.122989999996</v>
      </c>
      <c r="S15" s="157">
        <f>ROUND(R15/1000,0)</f>
        <v>42</v>
      </c>
      <c r="T15" s="158"/>
      <c r="U15" s="157">
        <f t="shared" si="1"/>
        <v>91407.41</v>
      </c>
      <c r="V15" s="157"/>
      <c r="W15" s="157">
        <f>U15+V15</f>
        <v>91407.41</v>
      </c>
      <c r="X15" s="157">
        <f>W15*X$4</f>
        <v>96635.913851999998</v>
      </c>
      <c r="Y15" s="157">
        <f>ROUND(X15/1000,0)</f>
        <v>97</v>
      </c>
      <c r="Z15" s="158"/>
      <c r="AA15" s="157">
        <f t="shared" si="2"/>
        <v>146679.60546371093</v>
      </c>
      <c r="AB15" s="157"/>
      <c r="AC15" s="157">
        <f>AA15+AB15</f>
        <v>146679.60546371093</v>
      </c>
      <c r="AD15" s="157">
        <f>AC15*AD$4</f>
        <v>159235.37969140458</v>
      </c>
      <c r="AE15" s="157">
        <f>ROUND(AD15/1000,0)</f>
        <v>159</v>
      </c>
      <c r="AF15" s="158"/>
      <c r="AG15" s="157">
        <f t="shared" si="3"/>
        <v>158391</v>
      </c>
      <c r="AH15" s="157"/>
      <c r="AI15" s="157">
        <f>AG15+AH15</f>
        <v>158391</v>
      </c>
      <c r="AJ15" s="157">
        <f>AI15*AJ$4</f>
        <v>170967.24539999999</v>
      </c>
      <c r="AK15" s="157">
        <f>ROUND(AJ15/1000,0)</f>
        <v>171</v>
      </c>
      <c r="AL15" s="158"/>
      <c r="AM15" s="555">
        <v>56123</v>
      </c>
      <c r="AN15" s="555">
        <v>100867</v>
      </c>
      <c r="AO15" s="555">
        <v>137244</v>
      </c>
      <c r="AP15" s="266" t="e">
        <v>#REF!</v>
      </c>
      <c r="AQ15" s="158"/>
      <c r="AR15" s="157">
        <f t="shared" si="4"/>
        <v>56123</v>
      </c>
      <c r="AS15" s="157"/>
      <c r="AT15" s="157">
        <f>AR15+AS15</f>
        <v>56123</v>
      </c>
      <c r="AU15" s="157" t="e">
        <f>AT15*AU$4</f>
        <v>#REF!</v>
      </c>
      <c r="AV15" s="157" t="e">
        <f>ROUND(AU15/1000,0)</f>
        <v>#REF!</v>
      </c>
      <c r="AW15" s="158"/>
      <c r="AX15" s="157">
        <f t="shared" si="5"/>
        <v>100867</v>
      </c>
      <c r="AY15" s="157"/>
      <c r="AZ15" s="157">
        <f>AX15+AY15</f>
        <v>100867</v>
      </c>
      <c r="BA15" s="157" t="e">
        <f>AZ15*BA$4</f>
        <v>#REF!</v>
      </c>
      <c r="BB15" s="157" t="e">
        <f>ROUND(BA15/1000,0)</f>
        <v>#REF!</v>
      </c>
      <c r="BC15" s="158"/>
      <c r="BD15" s="157">
        <f t="shared" si="6"/>
        <v>137244</v>
      </c>
      <c r="BE15" s="157"/>
      <c r="BF15" s="157">
        <f>BD15+BE15</f>
        <v>137244</v>
      </c>
      <c r="BG15" s="157" t="e">
        <f>BF15*BG$4</f>
        <v>#REF!</v>
      </c>
      <c r="BH15" s="157" t="e">
        <f>ROUND(BG15/1000,0)</f>
        <v>#REF!</v>
      </c>
      <c r="BI15" s="158"/>
      <c r="BJ15" s="157" t="e">
        <f t="shared" si="7"/>
        <v>#REF!</v>
      </c>
      <c r="BK15" s="157"/>
      <c r="BL15" s="157" t="e">
        <f>BJ15+BK15</f>
        <v>#REF!</v>
      </c>
      <c r="BM15" s="157" t="e">
        <f>BL15*BM$4</f>
        <v>#REF!</v>
      </c>
      <c r="BN15" s="157" t="e">
        <f>ROUND(BM15/1000,0)</f>
        <v>#REF!</v>
      </c>
      <c r="BO15" s="158"/>
      <c r="BQ15" s="157">
        <f>ROUND(E15/1000,0)</f>
        <v>31</v>
      </c>
      <c r="BR15" s="157">
        <f t="shared" si="8"/>
        <v>40</v>
      </c>
      <c r="BS15" s="157">
        <f t="shared" si="8"/>
        <v>59</v>
      </c>
      <c r="BT15" s="157">
        <f t="shared" si="8"/>
        <v>-7</v>
      </c>
      <c r="BU15" s="161">
        <f t="shared" si="9"/>
        <v>123</v>
      </c>
      <c r="BW15" s="157">
        <f>ROUND(E15*E$4/1000,0)-1</f>
        <v>37</v>
      </c>
      <c r="BX15" s="157">
        <f t="shared" si="10"/>
        <v>48</v>
      </c>
      <c r="BY15" s="157">
        <f>ROUND((G15*G$4-F15*F$4)/1000,0)</f>
        <v>68</v>
      </c>
      <c r="BZ15" s="157">
        <f>ROUND((H15*H$4-G15*G$4)/1000,0)</f>
        <v>-11</v>
      </c>
      <c r="CA15" s="161">
        <f t="shared" si="11"/>
        <v>142</v>
      </c>
      <c r="CC15" s="157">
        <f>BW15</f>
        <v>37</v>
      </c>
      <c r="CD15" s="157">
        <f>SUM(BW15:BX15)</f>
        <v>85</v>
      </c>
      <c r="CE15" s="157">
        <f>SUM(BW15:BY15)</f>
        <v>153</v>
      </c>
      <c r="CF15" s="161">
        <f>SUM(BW15:BZ15)</f>
        <v>142</v>
      </c>
      <c r="CH15" s="157">
        <f>ROUND(Q15/1000,0)</f>
        <v>40</v>
      </c>
      <c r="CI15" s="157">
        <f>ROUND((W15-Q15)/1000,0)</f>
        <v>52</v>
      </c>
      <c r="CJ15" s="157">
        <f>ROUND((AC15-W15)/1000,0)</f>
        <v>55</v>
      </c>
      <c r="CK15" s="161">
        <f>ROUND((AI15-AC15)/1000,0)</f>
        <v>12</v>
      </c>
      <c r="CM15" s="157">
        <f t="shared" si="12"/>
        <v>42</v>
      </c>
      <c r="CN15" s="157">
        <f t="shared" si="13"/>
        <v>55</v>
      </c>
      <c r="CO15" s="157">
        <f t="shared" si="14"/>
        <v>62</v>
      </c>
      <c r="CP15" s="161">
        <f t="shared" si="15"/>
        <v>12</v>
      </c>
      <c r="CR15" s="157">
        <f>CM15</f>
        <v>42</v>
      </c>
      <c r="CS15" s="157">
        <f>SUM(CM15:CN15)</f>
        <v>97</v>
      </c>
      <c r="CT15" s="157">
        <f>SUM(CM15:CO15)</f>
        <v>159</v>
      </c>
      <c r="CU15" s="161">
        <f>SUM(CM15:CP15)</f>
        <v>171</v>
      </c>
      <c r="CW15" s="157">
        <f>ROUND(AT15/1000,0)</f>
        <v>56</v>
      </c>
      <c r="CX15" s="157">
        <f>ROUND((AZ15-AT15)/1000,0)</f>
        <v>45</v>
      </c>
      <c r="CY15" s="157">
        <f>ROUND((BF15-AZ15)/1000,0)</f>
        <v>36</v>
      </c>
      <c r="CZ15" s="161" t="e">
        <f>ROUND((BL15-BF15)/1000,0)</f>
        <v>#REF!</v>
      </c>
      <c r="DB15" s="157" t="e">
        <f t="shared" si="16"/>
        <v>#REF!</v>
      </c>
      <c r="DC15" s="157" t="e">
        <f t="shared" si="17"/>
        <v>#REF!</v>
      </c>
      <c r="DD15" s="157" t="e">
        <f t="shared" si="18"/>
        <v>#REF!</v>
      </c>
      <c r="DE15" s="161" t="e">
        <f t="shared" si="19"/>
        <v>#REF!</v>
      </c>
      <c r="DG15" s="157" t="e">
        <f>DB15</f>
        <v>#REF!</v>
      </c>
      <c r="DH15" s="157" t="e">
        <f>SUM(DB15:DC15)</f>
        <v>#REF!</v>
      </c>
      <c r="DI15" s="157" t="e">
        <f>SUM(DB15:DD15)</f>
        <v>#REF!</v>
      </c>
      <c r="DJ15" s="161" t="e">
        <f>SUM(DB15:DE15)</f>
        <v>#REF!</v>
      </c>
      <c r="DL15" s="287"/>
    </row>
    <row r="16" spans="1:116">
      <c r="A16" s="160" t="s">
        <v>691</v>
      </c>
      <c r="B16" s="155"/>
      <c r="C16" s="101"/>
      <c r="D16" s="156"/>
      <c r="E16" s="157">
        <v>16094.14948</v>
      </c>
      <c r="F16" s="157">
        <v>36393.243840000003</v>
      </c>
      <c r="G16" s="157">
        <v>61003.173553635032</v>
      </c>
      <c r="H16" s="157">
        <v>82361.039489999966</v>
      </c>
      <c r="I16" s="158"/>
      <c r="J16" s="157">
        <v>24756.3</v>
      </c>
      <c r="K16" s="157">
        <v>51717.84</v>
      </c>
      <c r="L16" s="157">
        <v>83158.116353116886</v>
      </c>
      <c r="M16" s="157">
        <v>134336</v>
      </c>
      <c r="N16" s="158"/>
      <c r="O16" s="157">
        <f t="shared" si="0"/>
        <v>24756.3</v>
      </c>
      <c r="P16" s="157"/>
      <c r="Q16" s="157">
        <f>O16+P16</f>
        <v>24756.3</v>
      </c>
      <c r="R16" s="157">
        <f>Q16*R$4</f>
        <v>26075.810789999996</v>
      </c>
      <c r="S16" s="157">
        <f>ROUND(R16/1000,0)</f>
        <v>26</v>
      </c>
      <c r="T16" s="158"/>
      <c r="U16" s="157">
        <f t="shared" si="1"/>
        <v>51717.84</v>
      </c>
      <c r="V16" s="157"/>
      <c r="W16" s="157">
        <f>U16+V16</f>
        <v>51717.84</v>
      </c>
      <c r="X16" s="157">
        <f>W16*X$4</f>
        <v>54676.10044799999</v>
      </c>
      <c r="Y16" s="162">
        <f>ROUND(X16/1000,0)-1</f>
        <v>54</v>
      </c>
      <c r="Z16" s="158"/>
      <c r="AA16" s="157">
        <f t="shared" si="2"/>
        <v>83158.116353116886</v>
      </c>
      <c r="AB16" s="157"/>
      <c r="AC16" s="157">
        <f>AA16+AB16</f>
        <v>83158.116353116886</v>
      </c>
      <c r="AD16" s="157">
        <f>AC16*AD$4</f>
        <v>90276.451112943687</v>
      </c>
      <c r="AE16" s="162">
        <f>ROUND(AD16/1000,0)+1</f>
        <v>91</v>
      </c>
      <c r="AF16" s="158"/>
      <c r="AG16" s="157">
        <f t="shared" si="3"/>
        <v>134336</v>
      </c>
      <c r="AH16" s="157"/>
      <c r="AI16" s="157">
        <f>AG16+AH16</f>
        <v>134336</v>
      </c>
      <c r="AJ16" s="157">
        <f>AI16*AJ$4</f>
        <v>145002.27839999998</v>
      </c>
      <c r="AK16" s="157">
        <f>ROUND(AJ16/1000,0)</f>
        <v>145</v>
      </c>
      <c r="AL16" s="158"/>
      <c r="AM16" s="555">
        <v>40328</v>
      </c>
      <c r="AN16" s="555">
        <v>80126</v>
      </c>
      <c r="AO16" s="555">
        <v>147958</v>
      </c>
      <c r="AP16" s="266" t="e">
        <v>#REF!</v>
      </c>
      <c r="AQ16" s="158"/>
      <c r="AR16" s="157">
        <f t="shared" si="4"/>
        <v>40328</v>
      </c>
      <c r="AS16" s="157"/>
      <c r="AT16" s="157">
        <f>AR16+AS16</f>
        <v>40328</v>
      </c>
      <c r="AU16" s="157" t="e">
        <f>AT16*AU$4</f>
        <v>#REF!</v>
      </c>
      <c r="AV16" s="157" t="e">
        <f>ROUND(AU16/1000,0)</f>
        <v>#REF!</v>
      </c>
      <c r="AW16" s="158"/>
      <c r="AX16" s="157">
        <f t="shared" si="5"/>
        <v>80126</v>
      </c>
      <c r="AY16" s="157"/>
      <c r="AZ16" s="157">
        <f>AX16+AY16</f>
        <v>80126</v>
      </c>
      <c r="BA16" s="157" t="e">
        <f>AZ16*BA$4</f>
        <v>#REF!</v>
      </c>
      <c r="BB16" s="266" t="e">
        <f>ROUND(BA16/1000,0)</f>
        <v>#REF!</v>
      </c>
      <c r="BC16" s="158"/>
      <c r="BD16" s="157">
        <f t="shared" si="6"/>
        <v>147958</v>
      </c>
      <c r="BE16" s="157"/>
      <c r="BF16" s="157">
        <f>BD16+BE16</f>
        <v>147958</v>
      </c>
      <c r="BG16" s="157" t="e">
        <f>BF16*BG$4</f>
        <v>#REF!</v>
      </c>
      <c r="BH16" s="266" t="e">
        <f>ROUND(BG16/1000,0)</f>
        <v>#REF!</v>
      </c>
      <c r="BI16" s="158"/>
      <c r="BJ16" s="157" t="e">
        <f t="shared" si="7"/>
        <v>#REF!</v>
      </c>
      <c r="BK16" s="157"/>
      <c r="BL16" s="157" t="e">
        <f>BJ16+BK16</f>
        <v>#REF!</v>
      </c>
      <c r="BM16" s="157" t="e">
        <f>BL16*BM$4</f>
        <v>#REF!</v>
      </c>
      <c r="BN16" s="157" t="e">
        <f>ROUND(BM16/1000,0)</f>
        <v>#REF!</v>
      </c>
      <c r="BO16" s="158"/>
      <c r="BQ16" s="157">
        <f>ROUND(E16/1000,0)</f>
        <v>16</v>
      </c>
      <c r="BR16" s="157">
        <f t="shared" si="8"/>
        <v>20</v>
      </c>
      <c r="BS16" s="157">
        <f t="shared" si="8"/>
        <v>25</v>
      </c>
      <c r="BT16" s="157">
        <f t="shared" si="8"/>
        <v>21</v>
      </c>
      <c r="BU16" s="161">
        <f t="shared" si="9"/>
        <v>82</v>
      </c>
      <c r="BW16" s="157">
        <f>ROUND(E16*E$4/1000,0)</f>
        <v>20</v>
      </c>
      <c r="BX16" s="157">
        <f>ROUND((F16*F$4-E16*E$4)/1000,0)</f>
        <v>24</v>
      </c>
      <c r="BY16" s="157">
        <f>ROUND((G16*G$4-F16*F$4)/1000,0)+1</f>
        <v>29</v>
      </c>
      <c r="BZ16" s="157">
        <f>ROUND((H16*H$4-G16*G$4)/1000,0)</f>
        <v>23</v>
      </c>
      <c r="CA16" s="161">
        <f t="shared" si="11"/>
        <v>96</v>
      </c>
      <c r="CC16" s="157">
        <f>BW16</f>
        <v>20</v>
      </c>
      <c r="CD16" s="157">
        <f>SUM(BW16:BX16)</f>
        <v>44</v>
      </c>
      <c r="CE16" s="157">
        <f>SUM(BW16:BY16)</f>
        <v>73</v>
      </c>
      <c r="CF16" s="161">
        <f>SUM(BW16:BZ16)</f>
        <v>96</v>
      </c>
      <c r="CH16" s="157">
        <f>ROUND(Q16/1000,0)</f>
        <v>25</v>
      </c>
      <c r="CI16" s="157">
        <f>ROUND((W16-Q16)/1000,0)</f>
        <v>27</v>
      </c>
      <c r="CJ16" s="157">
        <f>ROUND((AC16-W16)/1000,0)</f>
        <v>31</v>
      </c>
      <c r="CK16" s="161">
        <f>ROUND((AI16-AC16)/1000,0)</f>
        <v>51</v>
      </c>
      <c r="CM16" s="157">
        <f t="shared" si="12"/>
        <v>26</v>
      </c>
      <c r="CN16" s="157">
        <f t="shared" si="13"/>
        <v>28</v>
      </c>
      <c r="CO16" s="157">
        <f t="shared" si="14"/>
        <v>37</v>
      </c>
      <c r="CP16" s="161">
        <f t="shared" si="15"/>
        <v>54</v>
      </c>
      <c r="CR16" s="157">
        <f>CM16</f>
        <v>26</v>
      </c>
      <c r="CS16" s="157">
        <f>SUM(CM16:CN16)</f>
        <v>54</v>
      </c>
      <c r="CT16" s="157">
        <f>SUM(CM16:CO16)</f>
        <v>91</v>
      </c>
      <c r="CU16" s="161">
        <f>SUM(CM16:CP16)</f>
        <v>145</v>
      </c>
      <c r="CW16" s="157">
        <f>ROUND(AT16/1000,0)</f>
        <v>40</v>
      </c>
      <c r="CX16" s="157">
        <f>ROUND((AZ16-AT16)/1000,0)</f>
        <v>40</v>
      </c>
      <c r="CY16" s="157">
        <f>ROUND((BF16-AZ16)/1000,0)</f>
        <v>68</v>
      </c>
      <c r="CZ16" s="161" t="e">
        <f>ROUND((BL16-BF16)/1000,0)</f>
        <v>#REF!</v>
      </c>
      <c r="DB16" s="157" t="e">
        <f t="shared" si="16"/>
        <v>#REF!</v>
      </c>
      <c r="DC16" s="157" t="e">
        <f t="shared" si="17"/>
        <v>#REF!</v>
      </c>
      <c r="DD16" s="157" t="e">
        <f t="shared" si="18"/>
        <v>#REF!</v>
      </c>
      <c r="DE16" s="161" t="e">
        <f t="shared" si="19"/>
        <v>#REF!</v>
      </c>
      <c r="DG16" s="157" t="e">
        <f>DB16</f>
        <v>#REF!</v>
      </c>
      <c r="DH16" s="157" t="e">
        <f>SUM(DB16:DC16)</f>
        <v>#REF!</v>
      </c>
      <c r="DI16" s="157" t="e">
        <f>SUM(DB16:DD16)</f>
        <v>#REF!</v>
      </c>
      <c r="DJ16" s="161" t="e">
        <f>SUM(DB16:DE16)</f>
        <v>#REF!</v>
      </c>
      <c r="DL16" s="287"/>
    </row>
    <row r="17" spans="1:116">
      <c r="A17" s="163" t="s">
        <v>692</v>
      </c>
      <c r="B17" s="164"/>
      <c r="C17" s="165"/>
      <c r="D17" s="166"/>
      <c r="E17" s="66">
        <f>SUM(E13:E16)</f>
        <v>2304907.4519800004</v>
      </c>
      <c r="F17" s="66">
        <f>SUM(F13:F16)</f>
        <v>4930004.6470999997</v>
      </c>
      <c r="G17" s="66">
        <f>SUM(G13:G16)</f>
        <v>7913010.7294309679</v>
      </c>
      <c r="H17" s="66">
        <f>SUM(H13:H16)</f>
        <v>10831513.996710002</v>
      </c>
      <c r="I17" s="167"/>
      <c r="J17" s="66">
        <f>SUM(J13:J16)</f>
        <v>2936801.3999999994</v>
      </c>
      <c r="K17" s="66">
        <f>SUM(K13:K16)</f>
        <v>6093288.4799999995</v>
      </c>
      <c r="L17" s="66">
        <f>SUM(L13:L16)</f>
        <v>9470261</v>
      </c>
      <c r="M17" s="66">
        <f>SUM(M13:M16)</f>
        <v>12816269</v>
      </c>
      <c r="N17" s="167"/>
      <c r="O17" s="66">
        <f t="shared" si="0"/>
        <v>2936801.3999999994</v>
      </c>
      <c r="P17" s="66">
        <f>SUM(P13:P16)</f>
        <v>0</v>
      </c>
      <c r="Q17" s="66">
        <f>SUM(Q13:Q16)</f>
        <v>2936801.3999999994</v>
      </c>
      <c r="R17" s="66">
        <f>SUM(R13:R16)</f>
        <v>3093332.9146199999</v>
      </c>
      <c r="S17" s="66">
        <f>SUM(S13:S16)</f>
        <v>3093</v>
      </c>
      <c r="T17" s="167"/>
      <c r="U17" s="66">
        <f t="shared" si="1"/>
        <v>6093288.4799999995</v>
      </c>
      <c r="V17" s="66">
        <f>SUM(V13:V16)</f>
        <v>0</v>
      </c>
      <c r="W17" s="66">
        <f>SUM(W13:W16)</f>
        <v>6093288.4799999995</v>
      </c>
      <c r="X17" s="66">
        <f>SUM(X13:X16)</f>
        <v>6441824.5810559988</v>
      </c>
      <c r="Y17" s="66">
        <f>SUM(Y13:Y16)</f>
        <v>6442</v>
      </c>
      <c r="Z17" s="167"/>
      <c r="AA17" s="66">
        <f t="shared" si="2"/>
        <v>9470261</v>
      </c>
      <c r="AB17" s="66">
        <f>SUM(AB13:AB16)</f>
        <v>0</v>
      </c>
      <c r="AC17" s="66">
        <f>SUM(AC13:AC16)</f>
        <v>9470261</v>
      </c>
      <c r="AD17" s="66">
        <f>SUM(AD13:AD16)</f>
        <v>10280915.341599997</v>
      </c>
      <c r="AE17" s="66">
        <f>SUM(AE13:AE16)</f>
        <v>10281</v>
      </c>
      <c r="AF17" s="167"/>
      <c r="AG17" s="66">
        <f t="shared" si="3"/>
        <v>12816269</v>
      </c>
      <c r="AH17" s="66">
        <f>SUM(AH13:AH16)</f>
        <v>0</v>
      </c>
      <c r="AI17" s="66">
        <f>SUM(AI13:AI16)</f>
        <v>12816269</v>
      </c>
      <c r="AJ17" s="66">
        <f>SUM(AJ13:AJ16)</f>
        <v>13833880.7586</v>
      </c>
      <c r="AK17" s="66">
        <f>SUM(AK13:AK16)</f>
        <v>13834</v>
      </c>
      <c r="AL17" s="167"/>
      <c r="AM17" s="332">
        <f>SUM(AM13:AM16)</f>
        <v>2773208</v>
      </c>
      <c r="AN17" s="332">
        <f>SUM(AN13:AN16)</f>
        <v>5682035</v>
      </c>
      <c r="AO17" s="66">
        <f>SUM(AO13:AO16)</f>
        <v>8618953</v>
      </c>
      <c r="AP17" s="66" t="e">
        <f>SUM(AP13:AP16)</f>
        <v>#REF!</v>
      </c>
      <c r="AQ17" s="167"/>
      <c r="AR17" s="66">
        <f t="shared" si="4"/>
        <v>2773208</v>
      </c>
      <c r="AS17" s="66">
        <f>SUM(AS13:AS16)</f>
        <v>0</v>
      </c>
      <c r="AT17" s="66">
        <f>SUM(AT13:AT16)</f>
        <v>2773208</v>
      </c>
      <c r="AU17" s="66" t="e">
        <f>SUM(AU13:AU16)</f>
        <v>#REF!</v>
      </c>
      <c r="AV17" s="66" t="e">
        <f>SUM(AV13:AV16)</f>
        <v>#REF!</v>
      </c>
      <c r="AW17" s="167"/>
      <c r="AX17" s="66">
        <f t="shared" si="5"/>
        <v>5682035</v>
      </c>
      <c r="AY17" s="66">
        <f>SUM(AY13:AY16)</f>
        <v>0</v>
      </c>
      <c r="AZ17" s="66">
        <f>SUM(AZ13:AZ16)</f>
        <v>5682035</v>
      </c>
      <c r="BA17" s="66" t="e">
        <f>SUM(BA13:BA16)</f>
        <v>#REF!</v>
      </c>
      <c r="BB17" s="66" t="e">
        <f>SUM(BB13:BB16)</f>
        <v>#REF!</v>
      </c>
      <c r="BC17" s="167"/>
      <c r="BD17" s="66">
        <f t="shared" si="6"/>
        <v>8618953</v>
      </c>
      <c r="BE17" s="66">
        <f>SUM(BE13:BE16)</f>
        <v>0</v>
      </c>
      <c r="BF17" s="66">
        <f>SUM(BF13:BF16)</f>
        <v>8618953</v>
      </c>
      <c r="BG17" s="66" t="e">
        <f>SUM(BG13:BG16)</f>
        <v>#REF!</v>
      </c>
      <c r="BH17" s="66" t="e">
        <f>SUM(BH13:BH16)</f>
        <v>#REF!</v>
      </c>
      <c r="BI17" s="167"/>
      <c r="BJ17" s="66" t="e">
        <f t="shared" si="7"/>
        <v>#REF!</v>
      </c>
      <c r="BK17" s="66">
        <f>SUM(BK13:BK16)</f>
        <v>0</v>
      </c>
      <c r="BL17" s="66" t="e">
        <f>SUM(BL13:BL16)</f>
        <v>#REF!</v>
      </c>
      <c r="BM17" s="66" t="e">
        <f>SUM(BM13:BM16)</f>
        <v>#REF!</v>
      </c>
      <c r="BN17" s="66" t="e">
        <f>SUM(BN13:BN16)</f>
        <v>#REF!</v>
      </c>
      <c r="BO17" s="167"/>
      <c r="BQ17" s="66">
        <f>SUM(BQ13:BQ16)</f>
        <v>2305</v>
      </c>
      <c r="BR17" s="66">
        <f>SUM(BR13:BR16)</f>
        <v>2625</v>
      </c>
      <c r="BS17" s="66">
        <f>SUM(BS13:BS16)</f>
        <v>2983</v>
      </c>
      <c r="BT17" s="66">
        <f>SUM(BT13:BT16)</f>
        <v>2918</v>
      </c>
      <c r="BU17" s="168">
        <f t="shared" si="9"/>
        <v>10831</v>
      </c>
      <c r="BW17" s="66">
        <f>SUM(BW13:BW16)</f>
        <v>2831</v>
      </c>
      <c r="BX17" s="66">
        <f>SUM(BX13:BX16)</f>
        <v>3141</v>
      </c>
      <c r="BY17" s="66">
        <f>SUM(BY13:BY16)</f>
        <v>3427</v>
      </c>
      <c r="BZ17" s="66">
        <f>SUM(BZ13:BZ16)</f>
        <v>3183</v>
      </c>
      <c r="CA17" s="168">
        <f t="shared" si="11"/>
        <v>12582</v>
      </c>
      <c r="CC17" s="66">
        <f>BW17</f>
        <v>2831</v>
      </c>
      <c r="CD17" s="66">
        <f>SUM(BW17:BX17)</f>
        <v>5972</v>
      </c>
      <c r="CE17" s="66">
        <f>SUM(BW17:BY17)</f>
        <v>9399</v>
      </c>
      <c r="CF17" s="168">
        <f>SUM(BW17:BZ17)</f>
        <v>12582</v>
      </c>
      <c r="CH17" s="66">
        <f>SUM(CH13:CH16)</f>
        <v>2937</v>
      </c>
      <c r="CI17" s="66">
        <f>SUM(CI13:CI16)</f>
        <v>3157</v>
      </c>
      <c r="CJ17" s="66">
        <f>SUM(CJ13:CJ16)</f>
        <v>3377</v>
      </c>
      <c r="CK17" s="168">
        <f>SUM(CK13:CK16)</f>
        <v>3347</v>
      </c>
      <c r="CM17" s="66">
        <f t="shared" si="12"/>
        <v>3093</v>
      </c>
      <c r="CN17" s="66">
        <f t="shared" si="13"/>
        <v>3349</v>
      </c>
      <c r="CO17" s="66">
        <f t="shared" si="14"/>
        <v>3839</v>
      </c>
      <c r="CP17" s="168">
        <f t="shared" si="15"/>
        <v>3553</v>
      </c>
      <c r="CR17" s="66">
        <f>CM17</f>
        <v>3093</v>
      </c>
      <c r="CS17" s="66">
        <f>SUM(CM17:CN17)</f>
        <v>6442</v>
      </c>
      <c r="CT17" s="66">
        <f>SUM(CM17:CO17)</f>
        <v>10281</v>
      </c>
      <c r="CU17" s="168">
        <f>SUM(CM17:CP17)</f>
        <v>13834</v>
      </c>
      <c r="CW17" s="66">
        <f>SUM(CW13:CW16)</f>
        <v>2772</v>
      </c>
      <c r="CX17" s="66">
        <f>SUM(CX13:CX16)</f>
        <v>2909</v>
      </c>
      <c r="CY17" s="66">
        <f>SUM(CY13:CY16)</f>
        <v>2936</v>
      </c>
      <c r="CZ17" s="168" t="e">
        <f>SUM(CZ13:CZ16)</f>
        <v>#REF!</v>
      </c>
      <c r="DB17" s="66" t="e">
        <f t="shared" si="16"/>
        <v>#REF!</v>
      </c>
      <c r="DC17" s="66" t="e">
        <f t="shared" si="17"/>
        <v>#REF!</v>
      </c>
      <c r="DD17" s="66" t="e">
        <f t="shared" si="18"/>
        <v>#REF!</v>
      </c>
      <c r="DE17" s="168" t="e">
        <f t="shared" si="19"/>
        <v>#REF!</v>
      </c>
      <c r="DG17" s="66" t="e">
        <f>DB17</f>
        <v>#REF!</v>
      </c>
      <c r="DH17" s="66" t="e">
        <f>SUM(DB17:DC17)</f>
        <v>#REF!</v>
      </c>
      <c r="DI17" s="66" t="e">
        <f>SUM(DB17:DD17)</f>
        <v>#REF!</v>
      </c>
      <c r="DJ17" s="168" t="e">
        <f>SUM(DB17:DE17)</f>
        <v>#REF!</v>
      </c>
      <c r="DL17" s="287"/>
    </row>
    <row r="18" spans="1:116" s="175" customFormat="1">
      <c r="A18" s="169" t="s">
        <v>67</v>
      </c>
      <c r="B18" s="170"/>
      <c r="C18" s="171"/>
      <c r="D18" s="172"/>
      <c r="E18" s="173">
        <f>E21-E17</f>
        <v>0</v>
      </c>
      <c r="F18" s="173">
        <f>F21-F17</f>
        <v>0</v>
      </c>
      <c r="G18" s="173">
        <f>G21-G17</f>
        <v>0</v>
      </c>
      <c r="H18" s="173">
        <f>H21-H17</f>
        <v>0</v>
      </c>
      <c r="I18" s="174"/>
      <c r="J18" s="173">
        <f>J21-J17</f>
        <v>-0.39999999944120646</v>
      </c>
      <c r="K18" s="173">
        <f>K21-K17</f>
        <v>-0.47999999951571226</v>
      </c>
      <c r="L18" s="173">
        <f>L21-L17</f>
        <v>0</v>
      </c>
      <c r="M18" s="173">
        <f>M21-M17</f>
        <v>0</v>
      </c>
      <c r="N18" s="174"/>
      <c r="O18" s="173">
        <f t="shared" si="0"/>
        <v>-0.39999999944120646</v>
      </c>
      <c r="P18" s="173"/>
      <c r="Q18" s="173">
        <f>Q21-Q17</f>
        <v>-0.39999999944120646</v>
      </c>
      <c r="R18" s="173">
        <f>R21-R17</f>
        <v>-0.42132000019773841</v>
      </c>
      <c r="S18" s="173">
        <f>S21-S17</f>
        <v>0</v>
      </c>
      <c r="T18" s="174"/>
      <c r="U18" s="173">
        <f t="shared" si="1"/>
        <v>-0.47999999951571226</v>
      </c>
      <c r="V18" s="173"/>
      <c r="W18" s="173">
        <f>W21-W17</f>
        <v>-0.47999999951571226</v>
      </c>
      <c r="X18" s="173">
        <f>X21-X17</f>
        <v>-0.50745599903166294</v>
      </c>
      <c r="Y18" s="173">
        <f>Y21-Y17</f>
        <v>0</v>
      </c>
      <c r="Z18" s="174"/>
      <c r="AA18" s="173">
        <f t="shared" si="2"/>
        <v>0</v>
      </c>
      <c r="AB18" s="173"/>
      <c r="AC18" s="173">
        <f>AC21-AC17</f>
        <v>0</v>
      </c>
      <c r="AD18" s="173">
        <f>AD21-AD17</f>
        <v>0</v>
      </c>
      <c r="AE18" s="173">
        <f>AE21-AE17</f>
        <v>0</v>
      </c>
      <c r="AF18" s="174"/>
      <c r="AG18" s="173">
        <f t="shared" si="3"/>
        <v>0</v>
      </c>
      <c r="AH18" s="173"/>
      <c r="AI18" s="173">
        <f>AI21-AI17</f>
        <v>0</v>
      </c>
      <c r="AJ18" s="173">
        <f>AJ21-AJ17</f>
        <v>0</v>
      </c>
      <c r="AK18" s="173">
        <f>AK21-AK17</f>
        <v>0</v>
      </c>
      <c r="AL18" s="174"/>
      <c r="AM18" s="334">
        <f>AM21-AM17</f>
        <v>0</v>
      </c>
      <c r="AN18" s="334">
        <f>AN21-AN17</f>
        <v>0</v>
      </c>
      <c r="AO18" s="173">
        <f>AO21-AO17</f>
        <v>0</v>
      </c>
      <c r="AP18" s="173" t="e">
        <f>AP21-AP17</f>
        <v>#REF!</v>
      </c>
      <c r="AQ18" s="174"/>
      <c r="AR18" s="173">
        <f t="shared" si="4"/>
        <v>0</v>
      </c>
      <c r="AS18" s="173"/>
      <c r="AT18" s="173">
        <f>AT21-AT17</f>
        <v>0</v>
      </c>
      <c r="AU18" s="173" t="e">
        <f>AU21-AU17</f>
        <v>#REF!</v>
      </c>
      <c r="AV18" s="173" t="e">
        <f>AV21-AV17</f>
        <v>#REF!</v>
      </c>
      <c r="AW18" s="174"/>
      <c r="AX18" s="173">
        <f t="shared" si="5"/>
        <v>0</v>
      </c>
      <c r="AY18" s="173"/>
      <c r="AZ18" s="173">
        <f>AZ21-AZ17</f>
        <v>0</v>
      </c>
      <c r="BA18" s="173" t="e">
        <f>BA21-BA17</f>
        <v>#REF!</v>
      </c>
      <c r="BB18" s="173" t="e">
        <f>BB21-BB17</f>
        <v>#REF!</v>
      </c>
      <c r="BC18" s="174"/>
      <c r="BD18" s="173">
        <f t="shared" si="6"/>
        <v>0</v>
      </c>
      <c r="BE18" s="173"/>
      <c r="BF18" s="173">
        <f>BF21-BF17</f>
        <v>0</v>
      </c>
      <c r="BG18" s="173" t="e">
        <f>BG21-BG17</f>
        <v>#REF!</v>
      </c>
      <c r="BH18" s="173" t="e">
        <f>BH21-BH17</f>
        <v>#REF!</v>
      </c>
      <c r="BI18" s="174"/>
      <c r="BJ18" s="173" t="e">
        <f t="shared" si="7"/>
        <v>#REF!</v>
      </c>
      <c r="BK18" s="173"/>
      <c r="BL18" s="173" t="e">
        <f>BL21-BL17</f>
        <v>#REF!</v>
      </c>
      <c r="BM18" s="173" t="e">
        <f>BM21-BM17</f>
        <v>#REF!</v>
      </c>
      <c r="BN18" s="173" t="e">
        <f>BN21-BN17</f>
        <v>#REF!</v>
      </c>
      <c r="BO18" s="174"/>
      <c r="BQ18" s="173">
        <f>BQ21-BQ17</f>
        <v>0</v>
      </c>
      <c r="BR18" s="173">
        <f>BR21-BR17</f>
        <v>0</v>
      </c>
      <c r="BS18" s="173">
        <f>BS21-BS17</f>
        <v>0</v>
      </c>
      <c r="BT18" s="173">
        <f>BT21-BT17</f>
        <v>1</v>
      </c>
      <c r="BU18" s="176">
        <f t="shared" si="9"/>
        <v>1</v>
      </c>
      <c r="BW18" s="173">
        <f>BW21-BW17</f>
        <v>0</v>
      </c>
      <c r="BX18" s="173">
        <f>BX21-BX17</f>
        <v>0</v>
      </c>
      <c r="BY18" s="173">
        <f>BY21-BY17</f>
        <v>0</v>
      </c>
      <c r="BZ18" s="173">
        <f>BZ21-BZ17</f>
        <v>0</v>
      </c>
      <c r="CA18" s="176">
        <f t="shared" si="11"/>
        <v>0</v>
      </c>
      <c r="CC18" s="173">
        <f>CC21-CC17</f>
        <v>0</v>
      </c>
      <c r="CD18" s="173">
        <f>CD21-CD17</f>
        <v>0</v>
      </c>
      <c r="CE18" s="173">
        <f>CE21-CE17</f>
        <v>0</v>
      </c>
      <c r="CF18" s="176">
        <f>CF21-CF17</f>
        <v>0</v>
      </c>
      <c r="CH18" s="173">
        <f>ROUND(Q18/1000,0)</f>
        <v>0</v>
      </c>
      <c r="CI18" s="173">
        <f>ROUND((W18-Q18)/1000,0)</f>
        <v>0</v>
      </c>
      <c r="CJ18" s="173">
        <f>ROUND((AC18-W18)/1000,0)</f>
        <v>0</v>
      </c>
      <c r="CK18" s="176">
        <f>ROUND((AI18-AC18)/1000,0)</f>
        <v>0</v>
      </c>
      <c r="CM18" s="173">
        <f t="shared" si="12"/>
        <v>0</v>
      </c>
      <c r="CN18" s="173">
        <f t="shared" si="13"/>
        <v>0</v>
      </c>
      <c r="CO18" s="173">
        <f t="shared" si="14"/>
        <v>0</v>
      </c>
      <c r="CP18" s="176">
        <f t="shared" si="15"/>
        <v>0</v>
      </c>
      <c r="CR18" s="173">
        <f>CR21-CR17</f>
        <v>0</v>
      </c>
      <c r="CS18" s="173">
        <f>CS21-CS17</f>
        <v>0</v>
      </c>
      <c r="CT18" s="173">
        <f>CT21-CT17</f>
        <v>0</v>
      </c>
      <c r="CU18" s="176">
        <f>CU21-CU17</f>
        <v>0</v>
      </c>
      <c r="CW18" s="173">
        <f>ROUND(AT18/1000,0)</f>
        <v>0</v>
      </c>
      <c r="CX18" s="173">
        <f>ROUND((AZ18-AT18)/1000,0)</f>
        <v>0</v>
      </c>
      <c r="CY18" s="173">
        <f>ROUND((BF18-AZ18)/1000,0)</f>
        <v>0</v>
      </c>
      <c r="CZ18" s="176" t="e">
        <f>ROUND((BL18-BF18)/1000,0)</f>
        <v>#REF!</v>
      </c>
      <c r="DB18" s="173" t="e">
        <f t="shared" si="16"/>
        <v>#REF!</v>
      </c>
      <c r="DC18" s="173" t="e">
        <f t="shared" si="17"/>
        <v>#REF!</v>
      </c>
      <c r="DD18" s="173" t="e">
        <f t="shared" si="18"/>
        <v>#REF!</v>
      </c>
      <c r="DE18" s="176" t="e">
        <f t="shared" si="19"/>
        <v>#REF!</v>
      </c>
      <c r="DG18" s="173" t="e">
        <f>DG21-DG17</f>
        <v>#REF!</v>
      </c>
      <c r="DH18" s="173" t="e">
        <f>DH21-DH17</f>
        <v>#REF!</v>
      </c>
      <c r="DI18" s="173" t="e">
        <f>DI21-DI17</f>
        <v>#REF!</v>
      </c>
      <c r="DJ18" s="176" t="e">
        <f>DJ21-DJ17</f>
        <v>#REF!</v>
      </c>
      <c r="DL18" s="287"/>
    </row>
    <row r="19" spans="1:116">
      <c r="A19" s="160" t="s">
        <v>650</v>
      </c>
      <c r="B19" s="155"/>
      <c r="C19" s="101"/>
      <c r="D19" s="156"/>
      <c r="E19" s="157">
        <v>2299787.4519800004</v>
      </c>
      <c r="F19" s="157">
        <v>4915979.6471000006</v>
      </c>
      <c r="G19" s="157">
        <v>7889566.7294309679</v>
      </c>
      <c r="H19" s="157">
        <v>10802362.213751394</v>
      </c>
      <c r="I19" s="158"/>
      <c r="J19" s="157">
        <v>2931060</v>
      </c>
      <c r="K19" s="157">
        <v>6080253</v>
      </c>
      <c r="L19" s="157">
        <v>9451094</v>
      </c>
      <c r="M19" s="157">
        <v>12787292</v>
      </c>
      <c r="N19" s="158"/>
      <c r="O19" s="157">
        <f t="shared" si="0"/>
        <v>2931060</v>
      </c>
      <c r="P19" s="157"/>
      <c r="Q19" s="157">
        <f>O19+P19</f>
        <v>2931060</v>
      </c>
      <c r="R19" s="157">
        <f>Q19*R$4</f>
        <v>3087285.4979999997</v>
      </c>
      <c r="S19" s="157">
        <f>ROUND(R19/1000,0)</f>
        <v>3087</v>
      </c>
      <c r="T19" s="158"/>
      <c r="U19" s="157">
        <f t="shared" si="1"/>
        <v>6080253</v>
      </c>
      <c r="V19" s="157"/>
      <c r="W19" s="157">
        <f>U19+V19</f>
        <v>6080253</v>
      </c>
      <c r="X19" s="157">
        <f>W19*X$4</f>
        <v>6428043.4715999998</v>
      </c>
      <c r="Y19" s="157">
        <f>ROUND(X19/1000,0)</f>
        <v>6428</v>
      </c>
      <c r="Z19" s="158"/>
      <c r="AA19" s="157">
        <f t="shared" si="2"/>
        <v>9451094</v>
      </c>
      <c r="AB19" s="157"/>
      <c r="AC19" s="157">
        <f>AA19+AB19</f>
        <v>9451094</v>
      </c>
      <c r="AD19" s="157">
        <f>AC19*AD$4</f>
        <v>10260107.646399999</v>
      </c>
      <c r="AE19" s="157">
        <f>ROUND(AD19/1000,0)</f>
        <v>10260</v>
      </c>
      <c r="AF19" s="158"/>
      <c r="AG19" s="157">
        <f t="shared" si="3"/>
        <v>12787292</v>
      </c>
      <c r="AH19" s="157"/>
      <c r="AI19" s="157">
        <f>AG19+AH19</f>
        <v>12787292</v>
      </c>
      <c r="AJ19" s="157">
        <f>AI19*AJ$4</f>
        <v>13802602.9848</v>
      </c>
      <c r="AK19" s="157">
        <f>ROUND(AJ19/1000,0)</f>
        <v>13803</v>
      </c>
      <c r="AL19" s="158"/>
      <c r="AM19" s="213">
        <v>2766801</v>
      </c>
      <c r="AN19" s="213">
        <v>5668311</v>
      </c>
      <c r="AO19" s="157">
        <f>'ER input Kyivstar'!BO17</f>
        <v>8598287</v>
      </c>
      <c r="AP19" s="157" t="e">
        <v>#REF!</v>
      </c>
      <c r="AQ19" s="158"/>
      <c r="AR19" s="157">
        <f t="shared" si="4"/>
        <v>2766801</v>
      </c>
      <c r="AS19" s="157"/>
      <c r="AT19" s="157">
        <f>AR19+AS19</f>
        <v>2766801</v>
      </c>
      <c r="AU19" s="157" t="e">
        <f>AT19*AU$4</f>
        <v>#REF!</v>
      </c>
      <c r="AV19" s="157" t="e">
        <f>ROUND(AU19/1000,0)</f>
        <v>#REF!</v>
      </c>
      <c r="AW19" s="158"/>
      <c r="AX19" s="157">
        <f t="shared" si="5"/>
        <v>5668311</v>
      </c>
      <c r="AY19" s="157"/>
      <c r="AZ19" s="157">
        <f>AX19+AY19</f>
        <v>5668311</v>
      </c>
      <c r="BA19" s="157" t="e">
        <f>AZ19*BA$4</f>
        <v>#REF!</v>
      </c>
      <c r="BB19" s="157" t="e">
        <f>ROUND(BA19/1000,0)</f>
        <v>#REF!</v>
      </c>
      <c r="BC19" s="158"/>
      <c r="BD19" s="157">
        <f t="shared" si="6"/>
        <v>8598287</v>
      </c>
      <c r="BE19" s="157"/>
      <c r="BF19" s="157">
        <f>BD19+BE19</f>
        <v>8598287</v>
      </c>
      <c r="BG19" s="157" t="e">
        <f>BF19*BG$4</f>
        <v>#REF!</v>
      </c>
      <c r="BH19" s="157" t="e">
        <f>ROUND(BG19/1000,0)</f>
        <v>#REF!</v>
      </c>
      <c r="BI19" s="158"/>
      <c r="BJ19" s="157" t="e">
        <f t="shared" si="7"/>
        <v>#REF!</v>
      </c>
      <c r="BK19" s="157"/>
      <c r="BL19" s="157" t="e">
        <f>BJ19+BK19</f>
        <v>#REF!</v>
      </c>
      <c r="BM19" s="157" t="e">
        <f>BL19*BM$4</f>
        <v>#REF!</v>
      </c>
      <c r="BN19" s="157" t="e">
        <f>ROUND(BM19/1000,0)</f>
        <v>#REF!</v>
      </c>
      <c r="BO19" s="158"/>
      <c r="BQ19" s="157">
        <f>ROUND(E19/1000,0)</f>
        <v>2300</v>
      </c>
      <c r="BR19" s="157">
        <f t="shared" ref="BR19:BT20" si="20">ROUND((F19-E19)/1000,0)</f>
        <v>2616</v>
      </c>
      <c r="BS19" s="157">
        <f t="shared" si="20"/>
        <v>2974</v>
      </c>
      <c r="BT19" s="157">
        <f t="shared" si="20"/>
        <v>2913</v>
      </c>
      <c r="BU19" s="161">
        <f t="shared" si="9"/>
        <v>10803</v>
      </c>
      <c r="BW19" s="157">
        <f>ROUND(E19*E$4/1000,0)</f>
        <v>2825</v>
      </c>
      <c r="BX19" s="157">
        <f>ROUND((F19*F$4-E19*E$4)/1000,0)</f>
        <v>3130</v>
      </c>
      <c r="BY19" s="157">
        <f>ROUND((G19*G$4-F19*F$4)/1000,0)</f>
        <v>3416</v>
      </c>
      <c r="BZ19" s="162">
        <f>ROUND((H19*H$4-G19*G$4)/1000,0)-1</f>
        <v>3177</v>
      </c>
      <c r="CA19" s="161">
        <f t="shared" si="11"/>
        <v>12548</v>
      </c>
      <c r="CC19" s="157">
        <f>BW19</f>
        <v>2825</v>
      </c>
      <c r="CD19" s="157">
        <f>SUM(BW19:BX19)</f>
        <v>5955</v>
      </c>
      <c r="CE19" s="157">
        <f>SUM(BW19:BY19)</f>
        <v>9371</v>
      </c>
      <c r="CF19" s="161">
        <f>SUM(BW19:BZ19)</f>
        <v>12548</v>
      </c>
      <c r="CH19" s="157">
        <f>ROUND(Q19/1000,0)</f>
        <v>2931</v>
      </c>
      <c r="CI19" s="157">
        <f>ROUND((W19-Q19)/1000,0)</f>
        <v>3149</v>
      </c>
      <c r="CJ19" s="157">
        <f>ROUND((AC19-W19)/1000,0)</f>
        <v>3371</v>
      </c>
      <c r="CK19" s="161">
        <f>ROUND((AI19-AC19)/1000,0)</f>
        <v>3336</v>
      </c>
      <c r="CM19" s="157">
        <f t="shared" si="12"/>
        <v>3087</v>
      </c>
      <c r="CN19" s="157">
        <f t="shared" si="13"/>
        <v>3341</v>
      </c>
      <c r="CO19" s="157">
        <f t="shared" si="14"/>
        <v>3832</v>
      </c>
      <c r="CP19" s="161">
        <f t="shared" si="15"/>
        <v>3543</v>
      </c>
      <c r="CR19" s="157">
        <f>CM19</f>
        <v>3087</v>
      </c>
      <c r="CS19" s="157">
        <f>SUM(CM19:CN19)</f>
        <v>6428</v>
      </c>
      <c r="CT19" s="157">
        <f>SUM(CM19:CO19)</f>
        <v>10260</v>
      </c>
      <c r="CU19" s="161">
        <f>SUM(CM19:CP19)</f>
        <v>13803</v>
      </c>
      <c r="CW19" s="157">
        <f>ROUND(AT19/1000,0)</f>
        <v>2767</v>
      </c>
      <c r="CX19" s="157">
        <f>ROUND((AZ19-AT19)/1000,0)</f>
        <v>2902</v>
      </c>
      <c r="CY19" s="157">
        <f>ROUND((BF19-AZ19)/1000,0)</f>
        <v>2930</v>
      </c>
      <c r="CZ19" s="161" t="e">
        <f>ROUND((BL19-BF19)/1000,0)</f>
        <v>#REF!</v>
      </c>
      <c r="DB19" s="157" t="e">
        <f t="shared" si="16"/>
        <v>#REF!</v>
      </c>
      <c r="DC19" s="157" t="e">
        <f t="shared" si="17"/>
        <v>#REF!</v>
      </c>
      <c r="DD19" s="157" t="e">
        <f t="shared" si="18"/>
        <v>#REF!</v>
      </c>
      <c r="DE19" s="161" t="e">
        <f t="shared" si="19"/>
        <v>#REF!</v>
      </c>
      <c r="DG19" s="157" t="e">
        <f>DB19</f>
        <v>#REF!</v>
      </c>
      <c r="DH19" s="157" t="e">
        <f>SUM(DB19:DC19)</f>
        <v>#REF!</v>
      </c>
      <c r="DI19" s="157" t="e">
        <f>SUM(DB19:DD19)</f>
        <v>#REF!</v>
      </c>
      <c r="DJ19" s="161" t="e">
        <f>SUM(DB19:DE19)</f>
        <v>#REF!</v>
      </c>
      <c r="DL19" s="287"/>
    </row>
    <row r="20" spans="1:116">
      <c r="A20" s="160" t="s">
        <v>651</v>
      </c>
      <c r="B20" s="155"/>
      <c r="C20" s="101"/>
      <c r="D20" s="156"/>
      <c r="E20" s="157">
        <v>5120</v>
      </c>
      <c r="F20" s="157">
        <v>14025</v>
      </c>
      <c r="G20" s="157">
        <v>23444</v>
      </c>
      <c r="H20" s="157">
        <v>29151.782958604377</v>
      </c>
      <c r="I20" s="158"/>
      <c r="J20" s="157">
        <v>5741</v>
      </c>
      <c r="K20" s="157">
        <v>13035</v>
      </c>
      <c r="L20" s="157">
        <v>19167</v>
      </c>
      <c r="M20" s="157">
        <v>28977</v>
      </c>
      <c r="N20" s="158"/>
      <c r="O20" s="157">
        <f t="shared" si="0"/>
        <v>5741</v>
      </c>
      <c r="P20" s="157"/>
      <c r="Q20" s="157">
        <f>O20+P20</f>
        <v>5741</v>
      </c>
      <c r="R20" s="157">
        <f>Q20*R$4</f>
        <v>6046.9952999999996</v>
      </c>
      <c r="S20" s="157">
        <f>ROUND(R20/1000,0)</f>
        <v>6</v>
      </c>
      <c r="T20" s="158"/>
      <c r="U20" s="157">
        <f t="shared" si="1"/>
        <v>13035</v>
      </c>
      <c r="V20" s="157"/>
      <c r="W20" s="157">
        <f>U20+V20</f>
        <v>13035</v>
      </c>
      <c r="X20" s="157">
        <f>W20*X$4</f>
        <v>13780.601999999999</v>
      </c>
      <c r="Y20" s="157">
        <f>ROUND(X20/1000,0)</f>
        <v>14</v>
      </c>
      <c r="Z20" s="158"/>
      <c r="AA20" s="157">
        <f t="shared" si="2"/>
        <v>19167</v>
      </c>
      <c r="AB20" s="157"/>
      <c r="AC20" s="157">
        <f>AA20+AB20</f>
        <v>19167</v>
      </c>
      <c r="AD20" s="157">
        <f>AC20*AD$4</f>
        <v>20807.695199999998</v>
      </c>
      <c r="AE20" s="157">
        <f>ROUND(AD20/1000,0)</f>
        <v>21</v>
      </c>
      <c r="AF20" s="158"/>
      <c r="AG20" s="157">
        <f t="shared" si="3"/>
        <v>28977</v>
      </c>
      <c r="AH20" s="157"/>
      <c r="AI20" s="157">
        <f>AG20+AH20</f>
        <v>28977</v>
      </c>
      <c r="AJ20" s="157">
        <f>AI20*AJ$4</f>
        <v>31277.773799999999</v>
      </c>
      <c r="AK20" s="157">
        <f>ROUND(AJ20/1000,0)</f>
        <v>31</v>
      </c>
      <c r="AL20" s="158"/>
      <c r="AM20" s="213">
        <v>6407</v>
      </c>
      <c r="AN20" s="213">
        <v>13724</v>
      </c>
      <c r="AO20" s="157">
        <f>'ER input Kyivstar'!BO18</f>
        <v>20666</v>
      </c>
      <c r="AP20" s="157" t="e">
        <v>#REF!</v>
      </c>
      <c r="AQ20" s="158"/>
      <c r="AR20" s="157">
        <f t="shared" si="4"/>
        <v>6407</v>
      </c>
      <c r="AS20" s="157"/>
      <c r="AT20" s="157">
        <f>AR20+AS20</f>
        <v>6407</v>
      </c>
      <c r="AU20" s="157" t="e">
        <f>AT20*AU$4</f>
        <v>#REF!</v>
      </c>
      <c r="AV20" s="162" t="e">
        <f>ROUND(AU20/1000,0)+1</f>
        <v>#REF!</v>
      </c>
      <c r="AW20" s="158"/>
      <c r="AX20" s="157">
        <f t="shared" si="5"/>
        <v>13724</v>
      </c>
      <c r="AY20" s="157"/>
      <c r="AZ20" s="157">
        <f>AX20+AY20</f>
        <v>13724</v>
      </c>
      <c r="BA20" s="157" t="e">
        <f>AZ20*BA$4</f>
        <v>#REF!</v>
      </c>
      <c r="BB20" s="157" t="e">
        <f>ROUND(BA20/1000,0)-1</f>
        <v>#REF!</v>
      </c>
      <c r="BC20" s="158"/>
      <c r="BD20" s="157">
        <f t="shared" si="6"/>
        <v>20666</v>
      </c>
      <c r="BE20" s="157"/>
      <c r="BF20" s="157">
        <f>BD20+BE20</f>
        <v>20666</v>
      </c>
      <c r="BG20" s="157" t="e">
        <f>BF20*BG$4</f>
        <v>#REF!</v>
      </c>
      <c r="BH20" s="157" t="e">
        <f>ROUND(BG20/1000,0)</f>
        <v>#REF!</v>
      </c>
      <c r="BI20" s="158"/>
      <c r="BJ20" s="157" t="e">
        <f t="shared" si="7"/>
        <v>#REF!</v>
      </c>
      <c r="BK20" s="157"/>
      <c r="BL20" s="157" t="e">
        <f>BJ20+BK20</f>
        <v>#REF!</v>
      </c>
      <c r="BM20" s="157" t="e">
        <f>BL20*BM$4</f>
        <v>#REF!</v>
      </c>
      <c r="BN20" s="157" t="e">
        <f>ROUND(BM20/1000,0)</f>
        <v>#REF!</v>
      </c>
      <c r="BO20" s="158"/>
      <c r="BQ20" s="157">
        <f>ROUND(E20/1000,0)</f>
        <v>5</v>
      </c>
      <c r="BR20" s="157">
        <f t="shared" si="20"/>
        <v>9</v>
      </c>
      <c r="BS20" s="157">
        <f t="shared" si="20"/>
        <v>9</v>
      </c>
      <c r="BT20" s="157">
        <f t="shared" si="20"/>
        <v>6</v>
      </c>
      <c r="BU20" s="161">
        <f t="shared" si="9"/>
        <v>29</v>
      </c>
      <c r="BW20" s="157">
        <f>ROUND(E20*E$4/1000,0)</f>
        <v>6</v>
      </c>
      <c r="BX20" s="157">
        <f>ROUND((F20*F$4-E20*E$4)/1000,0)</f>
        <v>11</v>
      </c>
      <c r="BY20" s="157">
        <f>ROUND((G20*G$4-F20*F$4)/1000,0)</f>
        <v>11</v>
      </c>
      <c r="BZ20" s="157">
        <f>ROUND((H20*H$4-G20*G$4)/1000,0)</f>
        <v>6</v>
      </c>
      <c r="CA20" s="161">
        <f t="shared" si="11"/>
        <v>34</v>
      </c>
      <c r="CB20" s="287"/>
      <c r="CC20" s="157">
        <f>BW20</f>
        <v>6</v>
      </c>
      <c r="CD20" s="157">
        <f>SUM(BW20:BX20)</f>
        <v>17</v>
      </c>
      <c r="CE20" s="157">
        <f>SUM(BW20:BY20)</f>
        <v>28</v>
      </c>
      <c r="CF20" s="161">
        <f>SUM(BW20:BZ20)</f>
        <v>34</v>
      </c>
      <c r="CH20" s="157">
        <f>ROUND(Q20/1000,0)</f>
        <v>6</v>
      </c>
      <c r="CI20" s="157">
        <f>ROUND((W20-Q20)/1000,0)</f>
        <v>7</v>
      </c>
      <c r="CJ20" s="157">
        <f>ROUND((AC20-W20)/1000,0)</f>
        <v>6</v>
      </c>
      <c r="CK20" s="161">
        <f>ROUND((AI20-AC20)/1000,0)</f>
        <v>10</v>
      </c>
      <c r="CM20" s="157">
        <f t="shared" si="12"/>
        <v>6</v>
      </c>
      <c r="CN20" s="157">
        <f t="shared" si="13"/>
        <v>8</v>
      </c>
      <c r="CO20" s="157">
        <f t="shared" si="14"/>
        <v>7</v>
      </c>
      <c r="CP20" s="161">
        <f t="shared" si="15"/>
        <v>10</v>
      </c>
      <c r="CR20" s="157">
        <f>CM20</f>
        <v>6</v>
      </c>
      <c r="CS20" s="157">
        <f>SUM(CM20:CN20)</f>
        <v>14</v>
      </c>
      <c r="CT20" s="157">
        <f>SUM(CM20:CO20)</f>
        <v>21</v>
      </c>
      <c r="CU20" s="161">
        <f>SUM(CM20:CP20)</f>
        <v>31</v>
      </c>
      <c r="CW20" s="157">
        <f>ROUND(AT20/1000,0)</f>
        <v>6</v>
      </c>
      <c r="CX20" s="157">
        <f>ROUND((AZ20-AT20)/1000,0)</f>
        <v>7</v>
      </c>
      <c r="CY20" s="157">
        <f>ROUND((BF20-AZ20)/1000,0)</f>
        <v>7</v>
      </c>
      <c r="CZ20" s="161" t="e">
        <f>ROUND((BL20-BF20)/1000,0)</f>
        <v>#REF!</v>
      </c>
      <c r="DB20" s="157" t="e">
        <f t="shared" si="16"/>
        <v>#REF!</v>
      </c>
      <c r="DC20" s="157" t="e">
        <f t="shared" si="17"/>
        <v>#REF!</v>
      </c>
      <c r="DD20" s="157" t="e">
        <f t="shared" si="18"/>
        <v>#REF!</v>
      </c>
      <c r="DE20" s="161" t="e">
        <f t="shared" si="19"/>
        <v>#REF!</v>
      </c>
      <c r="DG20" s="157" t="e">
        <f>DB20</f>
        <v>#REF!</v>
      </c>
      <c r="DH20" s="157" t="e">
        <f>SUM(DB20:DC20)</f>
        <v>#REF!</v>
      </c>
      <c r="DI20" s="157" t="e">
        <f>SUM(DB20:DD20)</f>
        <v>#REF!</v>
      </c>
      <c r="DJ20" s="161" t="e">
        <f>SUM(DB20:DE20)</f>
        <v>#REF!</v>
      </c>
      <c r="DL20" s="287"/>
    </row>
    <row r="21" spans="1:116">
      <c r="A21" s="163" t="s">
        <v>652</v>
      </c>
      <c r="B21" s="164"/>
      <c r="C21" s="165"/>
      <c r="D21" s="166"/>
      <c r="E21" s="66">
        <v>2304907.4519800004</v>
      </c>
      <c r="F21" s="66">
        <v>4930004.6471000006</v>
      </c>
      <c r="G21" s="66">
        <v>7913010.7294309679</v>
      </c>
      <c r="H21" s="66">
        <v>10831513.996709999</v>
      </c>
      <c r="I21" s="167"/>
      <c r="J21" s="66">
        <f>SUM(J19:J20)</f>
        <v>2936801</v>
      </c>
      <c r="K21" s="66">
        <f>SUM(K19:K20)</f>
        <v>6093288</v>
      </c>
      <c r="L21" s="66">
        <f>SUM(L19:L20)</f>
        <v>9470261</v>
      </c>
      <c r="M21" s="66">
        <f>SUM(M19:M20)</f>
        <v>12816269</v>
      </c>
      <c r="N21" s="167"/>
      <c r="O21" s="66">
        <f t="shared" si="0"/>
        <v>2936801</v>
      </c>
      <c r="P21" s="66">
        <f>SUM(P19:P20)</f>
        <v>0</v>
      </c>
      <c r="Q21" s="66">
        <f>SUM(Q19:Q20)</f>
        <v>2936801</v>
      </c>
      <c r="R21" s="66">
        <f>SUM(R19:R20)</f>
        <v>3093332.4932999997</v>
      </c>
      <c r="S21" s="66">
        <f>SUM(S19:S20)</f>
        <v>3093</v>
      </c>
      <c r="T21" s="167"/>
      <c r="U21" s="66">
        <f t="shared" si="1"/>
        <v>6093288</v>
      </c>
      <c r="V21" s="66">
        <f>SUM(V19:V20)</f>
        <v>0</v>
      </c>
      <c r="W21" s="66">
        <f>SUM(W19:W20)</f>
        <v>6093288</v>
      </c>
      <c r="X21" s="66">
        <f>SUM(X19:X20)</f>
        <v>6441824.0735999998</v>
      </c>
      <c r="Y21" s="66">
        <f>SUM(Y19:Y20)</f>
        <v>6442</v>
      </c>
      <c r="Z21" s="167"/>
      <c r="AA21" s="66">
        <f t="shared" si="2"/>
        <v>9470261</v>
      </c>
      <c r="AB21" s="66">
        <f>SUM(AB19:AB20)</f>
        <v>0</v>
      </c>
      <c r="AC21" s="66">
        <f>SUM(AC19:AC20)</f>
        <v>9470261</v>
      </c>
      <c r="AD21" s="66">
        <f>SUM(AD19:AD20)</f>
        <v>10280915.341599999</v>
      </c>
      <c r="AE21" s="66">
        <f>SUM(AE19:AE20)</f>
        <v>10281</v>
      </c>
      <c r="AF21" s="167"/>
      <c r="AG21" s="66">
        <f t="shared" si="3"/>
        <v>12816269</v>
      </c>
      <c r="AH21" s="66">
        <f>SUM(AH19:AH20)</f>
        <v>0</v>
      </c>
      <c r="AI21" s="66">
        <f>SUM(AI19:AI20)</f>
        <v>12816269</v>
      </c>
      <c r="AJ21" s="66">
        <f>SUM(AJ19:AJ20)</f>
        <v>13833880.7586</v>
      </c>
      <c r="AK21" s="66">
        <f>SUM(AK19:AK20)</f>
        <v>13834</v>
      </c>
      <c r="AL21" s="167"/>
      <c r="AM21" s="332">
        <f>SUM(AM19:AM20)</f>
        <v>2773208</v>
      </c>
      <c r="AN21" s="332">
        <f>SUM(AN19:AN20)</f>
        <v>5682035</v>
      </c>
      <c r="AO21" s="66">
        <f>SUM(AO19:AO20)</f>
        <v>8618953</v>
      </c>
      <c r="AP21" s="66" t="e">
        <f>SUM(AP19:AP20)</f>
        <v>#REF!</v>
      </c>
      <c r="AQ21" s="167"/>
      <c r="AR21" s="66">
        <f t="shared" si="4"/>
        <v>2773208</v>
      </c>
      <c r="AS21" s="66">
        <f>SUM(AS19:AS20)</f>
        <v>0</v>
      </c>
      <c r="AT21" s="66">
        <f>SUM(AT19:AT20)</f>
        <v>2773208</v>
      </c>
      <c r="AU21" s="66" t="e">
        <f>SUM(AU19:AU20)</f>
        <v>#REF!</v>
      </c>
      <c r="AV21" s="66" t="e">
        <f>SUM(AV19:AV20)</f>
        <v>#REF!</v>
      </c>
      <c r="AW21" s="167"/>
      <c r="AX21" s="66">
        <f t="shared" si="5"/>
        <v>5682035</v>
      </c>
      <c r="AY21" s="66">
        <f>SUM(AY19:AY20)</f>
        <v>0</v>
      </c>
      <c r="AZ21" s="66">
        <f>SUM(AZ19:AZ20)</f>
        <v>5682035</v>
      </c>
      <c r="BA21" s="66" t="e">
        <f>SUM(BA19:BA20)</f>
        <v>#REF!</v>
      </c>
      <c r="BB21" s="66" t="e">
        <f>SUM(BB19:BB20)</f>
        <v>#REF!</v>
      </c>
      <c r="BC21" s="167"/>
      <c r="BD21" s="66">
        <f t="shared" si="6"/>
        <v>8618953</v>
      </c>
      <c r="BE21" s="66">
        <f>SUM(BE19:BE20)</f>
        <v>0</v>
      </c>
      <c r="BF21" s="66">
        <f>SUM(BF19:BF20)</f>
        <v>8618953</v>
      </c>
      <c r="BG21" s="66" t="e">
        <f>SUM(BG19:BG20)</f>
        <v>#REF!</v>
      </c>
      <c r="BH21" s="66" t="e">
        <f>SUM(BH19:BH20)</f>
        <v>#REF!</v>
      </c>
      <c r="BI21" s="167"/>
      <c r="BJ21" s="66" t="e">
        <f t="shared" si="7"/>
        <v>#REF!</v>
      </c>
      <c r="BK21" s="66">
        <f>SUM(BK19:BK20)</f>
        <v>0</v>
      </c>
      <c r="BL21" s="66" t="e">
        <f>SUM(BL19:BL20)</f>
        <v>#REF!</v>
      </c>
      <c r="BM21" s="66" t="e">
        <f>SUM(BM19:BM20)</f>
        <v>#REF!</v>
      </c>
      <c r="BN21" s="66" t="e">
        <f>SUM(BN19:BN20)</f>
        <v>#REF!</v>
      </c>
      <c r="BO21" s="167"/>
      <c r="BQ21" s="66">
        <f>SUM(BQ19:BQ20)</f>
        <v>2305</v>
      </c>
      <c r="BR21" s="66">
        <f>SUM(BR19:BR20)</f>
        <v>2625</v>
      </c>
      <c r="BS21" s="66">
        <f>SUM(BS19:BS20)</f>
        <v>2983</v>
      </c>
      <c r="BT21" s="66">
        <f>SUM(BT19:BT20)</f>
        <v>2919</v>
      </c>
      <c r="BU21" s="168">
        <f t="shared" si="9"/>
        <v>10832</v>
      </c>
      <c r="BW21" s="66">
        <f>SUM(BW19:BW20)</f>
        <v>2831</v>
      </c>
      <c r="BX21" s="66">
        <f>SUM(BX19:BX20)</f>
        <v>3141</v>
      </c>
      <c r="BY21" s="66">
        <f>SUM(BY19:BY20)</f>
        <v>3427</v>
      </c>
      <c r="BZ21" s="66">
        <f>SUM(BZ19:BZ20)</f>
        <v>3183</v>
      </c>
      <c r="CA21" s="168">
        <f t="shared" si="11"/>
        <v>12582</v>
      </c>
      <c r="CC21" s="66">
        <f>BW21</f>
        <v>2831</v>
      </c>
      <c r="CD21" s="66">
        <f>SUM(BW21:BX21)</f>
        <v>5972</v>
      </c>
      <c r="CE21" s="66">
        <f>SUM(BW21:BY21)</f>
        <v>9399</v>
      </c>
      <c r="CF21" s="168">
        <f>SUM(BW21:BZ21)</f>
        <v>12582</v>
      </c>
      <c r="CH21" s="66">
        <f>SUM(CH19:CH20)</f>
        <v>2937</v>
      </c>
      <c r="CI21" s="66">
        <f>SUM(CI19:CI20)</f>
        <v>3156</v>
      </c>
      <c r="CJ21" s="66">
        <f>SUM(CJ19:CJ20)</f>
        <v>3377</v>
      </c>
      <c r="CK21" s="168">
        <f>SUM(CK19:CK20)</f>
        <v>3346</v>
      </c>
      <c r="CM21" s="66">
        <f t="shared" si="12"/>
        <v>3093</v>
      </c>
      <c r="CN21" s="66">
        <f t="shared" si="13"/>
        <v>3349</v>
      </c>
      <c r="CO21" s="66">
        <f t="shared" si="14"/>
        <v>3839</v>
      </c>
      <c r="CP21" s="168">
        <f t="shared" si="15"/>
        <v>3553</v>
      </c>
      <c r="CR21" s="66">
        <f>CM21</f>
        <v>3093</v>
      </c>
      <c r="CS21" s="66">
        <f>SUM(CM21:CN21)</f>
        <v>6442</v>
      </c>
      <c r="CT21" s="66">
        <f>SUM(CM21:CO21)</f>
        <v>10281</v>
      </c>
      <c r="CU21" s="168">
        <f>SUM(CM21:CP21)</f>
        <v>13834</v>
      </c>
      <c r="CW21" s="66">
        <f>SUM(CW19:CW20)</f>
        <v>2773</v>
      </c>
      <c r="CX21" s="66">
        <f>SUM(CX19:CX20)</f>
        <v>2909</v>
      </c>
      <c r="CY21" s="66">
        <f>SUM(CY19:CY20)</f>
        <v>2937</v>
      </c>
      <c r="CZ21" s="168" t="e">
        <f>SUM(CZ19:CZ20)</f>
        <v>#REF!</v>
      </c>
      <c r="DB21" s="66" t="e">
        <f t="shared" si="16"/>
        <v>#REF!</v>
      </c>
      <c r="DC21" s="66" t="e">
        <f t="shared" si="17"/>
        <v>#REF!</v>
      </c>
      <c r="DD21" s="66" t="e">
        <f t="shared" si="18"/>
        <v>#REF!</v>
      </c>
      <c r="DE21" s="168" t="e">
        <f t="shared" si="19"/>
        <v>#REF!</v>
      </c>
      <c r="DG21" s="66" t="e">
        <f>DB21</f>
        <v>#REF!</v>
      </c>
      <c r="DH21" s="66" t="e">
        <f>SUM(DB21:DC21)</f>
        <v>#REF!</v>
      </c>
      <c r="DI21" s="66" t="e">
        <f>SUM(DB21:DD21)</f>
        <v>#REF!</v>
      </c>
      <c r="DJ21" s="168" t="e">
        <f>SUM(DB21:DE21)</f>
        <v>#REF!</v>
      </c>
      <c r="DL21" s="287"/>
    </row>
    <row r="22" spans="1:116" s="175" customFormat="1">
      <c r="A22" s="169" t="s">
        <v>67</v>
      </c>
      <c r="B22" s="170"/>
      <c r="C22" s="171"/>
      <c r="D22" s="172"/>
      <c r="E22" s="173"/>
      <c r="F22" s="173"/>
      <c r="G22" s="173"/>
      <c r="H22" s="173">
        <v>0</v>
      </c>
      <c r="I22" s="174"/>
      <c r="J22" s="173">
        <v>0</v>
      </c>
      <c r="K22" s="173">
        <v>0</v>
      </c>
      <c r="L22" s="173">
        <v>0</v>
      </c>
      <c r="M22" s="173">
        <v>0</v>
      </c>
      <c r="N22" s="174"/>
      <c r="O22" s="173">
        <f t="shared" si="0"/>
        <v>0</v>
      </c>
      <c r="P22" s="173"/>
      <c r="Q22" s="173"/>
      <c r="R22" s="173"/>
      <c r="S22" s="173"/>
      <c r="T22" s="174"/>
      <c r="U22" s="173">
        <f t="shared" si="1"/>
        <v>0</v>
      </c>
      <c r="V22" s="173"/>
      <c r="W22" s="173"/>
      <c r="X22" s="173"/>
      <c r="Y22" s="173"/>
      <c r="Z22" s="174"/>
      <c r="AA22" s="173">
        <f t="shared" si="2"/>
        <v>0</v>
      </c>
      <c r="AB22" s="173"/>
      <c r="AC22" s="173"/>
      <c r="AD22" s="173"/>
      <c r="AE22" s="173"/>
      <c r="AF22" s="174"/>
      <c r="AG22" s="173">
        <f t="shared" si="3"/>
        <v>0</v>
      </c>
      <c r="AH22" s="173"/>
      <c r="AI22" s="173"/>
      <c r="AJ22" s="173"/>
      <c r="AK22" s="173"/>
      <c r="AL22" s="174"/>
      <c r="AM22" s="334">
        <v>0</v>
      </c>
      <c r="AN22" s="334">
        <v>0</v>
      </c>
      <c r="AO22" s="173">
        <f>ROUND(AO21,0)-ROUND('ER input Kyivstar'!BS21/'Adjustments Kyivstar'!$J$2,0)</f>
        <v>0</v>
      </c>
      <c r="AP22" s="173"/>
      <c r="AQ22" s="174"/>
      <c r="AR22" s="173">
        <f t="shared" si="4"/>
        <v>0</v>
      </c>
      <c r="AS22" s="173"/>
      <c r="AT22" s="173"/>
      <c r="AU22" s="173"/>
      <c r="AV22" s="173"/>
      <c r="AW22" s="174"/>
      <c r="AX22" s="173">
        <f t="shared" si="5"/>
        <v>0</v>
      </c>
      <c r="AY22" s="173"/>
      <c r="AZ22" s="173"/>
      <c r="BA22" s="173"/>
      <c r="BB22" s="173"/>
      <c r="BC22" s="174"/>
      <c r="BD22" s="173">
        <f t="shared" si="6"/>
        <v>0</v>
      </c>
      <c r="BE22" s="173"/>
      <c r="BF22" s="173"/>
      <c r="BG22" s="173"/>
      <c r="BH22" s="173"/>
      <c r="BI22" s="174"/>
      <c r="BJ22" s="173">
        <f t="shared" si="7"/>
        <v>0</v>
      </c>
      <c r="BK22" s="173"/>
      <c r="BL22" s="173"/>
      <c r="BM22" s="173"/>
      <c r="BN22" s="173"/>
      <c r="BO22" s="174"/>
      <c r="BQ22" s="173"/>
      <c r="BR22" s="173"/>
      <c r="BS22" s="173"/>
      <c r="BT22" s="173"/>
      <c r="BU22" s="176"/>
      <c r="BW22" s="173"/>
      <c r="BX22" s="173"/>
      <c r="BY22" s="173"/>
      <c r="BZ22" s="173"/>
      <c r="CA22" s="176"/>
      <c r="CC22" s="173"/>
      <c r="CD22" s="173"/>
      <c r="CE22" s="173"/>
      <c r="CF22" s="176"/>
      <c r="CH22" s="173"/>
      <c r="CI22" s="173"/>
      <c r="CJ22" s="173"/>
      <c r="CK22" s="176"/>
      <c r="CM22" s="173"/>
      <c r="CN22" s="173"/>
      <c r="CO22" s="173"/>
      <c r="CP22" s="176"/>
      <c r="CR22" s="173"/>
      <c r="CS22" s="173"/>
      <c r="CT22" s="173"/>
      <c r="CU22" s="176"/>
      <c r="CW22" s="173"/>
      <c r="CX22" s="173"/>
      <c r="CY22" s="173"/>
      <c r="CZ22" s="176"/>
      <c r="DB22" s="173"/>
      <c r="DC22" s="173"/>
      <c r="DD22" s="173"/>
      <c r="DE22" s="176"/>
      <c r="DG22" s="173"/>
      <c r="DH22" s="173"/>
      <c r="DI22" s="173"/>
      <c r="DJ22" s="176"/>
      <c r="DL22" s="287"/>
    </row>
    <row r="23" spans="1:116">
      <c r="A23" s="160" t="s">
        <v>653</v>
      </c>
      <c r="B23" s="155"/>
      <c r="C23" s="101"/>
      <c r="D23" s="156"/>
      <c r="E23" s="157">
        <v>-349267.39119000005</v>
      </c>
      <c r="F23" s="157">
        <v>-756895.40954999998</v>
      </c>
      <c r="G23" s="157">
        <v>-1287600.0633200002</v>
      </c>
      <c r="H23" s="157">
        <v>-1818399.2116493559</v>
      </c>
      <c r="I23" s="158"/>
      <c r="J23" s="157">
        <v>-502765</v>
      </c>
      <c r="K23" s="157">
        <v>-1052350</v>
      </c>
      <c r="L23" s="157">
        <v>-1617183</v>
      </c>
      <c r="M23" s="157">
        <v>-2176991</v>
      </c>
      <c r="N23" s="158"/>
      <c r="O23" s="157">
        <f t="shared" si="0"/>
        <v>-502765</v>
      </c>
      <c r="P23" s="157"/>
      <c r="Q23" s="157">
        <f>O23+P23</f>
        <v>-502765</v>
      </c>
      <c r="R23" s="157">
        <f>Q23*R$4</f>
        <v>-529562.37449999992</v>
      </c>
      <c r="S23" s="162">
        <f>ROUND(R23/1000,0)+1</f>
        <v>-529</v>
      </c>
      <c r="T23" s="158"/>
      <c r="U23" s="157">
        <f t="shared" si="1"/>
        <v>-1052350</v>
      </c>
      <c r="V23" s="157"/>
      <c r="W23" s="157">
        <f>U23+V23</f>
        <v>-1052350</v>
      </c>
      <c r="X23" s="157">
        <f>W23*X$4</f>
        <v>-1112544.42</v>
      </c>
      <c r="Y23" s="157">
        <f>ROUND(X23/1000,0)</f>
        <v>-1113</v>
      </c>
      <c r="Z23" s="158"/>
      <c r="AA23" s="157">
        <f t="shared" si="2"/>
        <v>-1617183</v>
      </c>
      <c r="AB23" s="157"/>
      <c r="AC23" s="157">
        <f>AA23+AB23</f>
        <v>-1617183</v>
      </c>
      <c r="AD23" s="157">
        <f>AC23*AD$4</f>
        <v>-1755613.8647999999</v>
      </c>
      <c r="AE23" s="162">
        <f>ROUND(AD23/1000,0)+1</f>
        <v>-1755</v>
      </c>
      <c r="AF23" s="158"/>
      <c r="AG23" s="157">
        <f t="shared" si="3"/>
        <v>-2176991</v>
      </c>
      <c r="AH23" s="157"/>
      <c r="AI23" s="157">
        <f>AG23+AH23</f>
        <v>-2176991</v>
      </c>
      <c r="AJ23" s="157">
        <f>AI23*AJ$4</f>
        <v>-2349844.0853999997</v>
      </c>
      <c r="AK23" s="157">
        <f>ROUND(AJ23/1000,0)</f>
        <v>-2350</v>
      </c>
      <c r="AL23" s="158"/>
      <c r="AM23" s="213">
        <v>-451210</v>
      </c>
      <c r="AN23" s="213">
        <v>-952077</v>
      </c>
      <c r="AO23" s="157">
        <f>'ER input Kyivstar'!BO22</f>
        <v>-1475922</v>
      </c>
      <c r="AP23" s="157" t="e">
        <v>#REF!</v>
      </c>
      <c r="AQ23" s="158"/>
      <c r="AR23" s="157">
        <f t="shared" si="4"/>
        <v>-451210</v>
      </c>
      <c r="AS23" s="157"/>
      <c r="AT23" s="157">
        <f>AR23+AS23</f>
        <v>-451210</v>
      </c>
      <c r="AU23" s="157" t="e">
        <f>AT23*AU$4</f>
        <v>#REF!</v>
      </c>
      <c r="AV23" s="266" t="e">
        <f>ROUND(AU23/1000,0)</f>
        <v>#REF!</v>
      </c>
      <c r="AW23" s="158"/>
      <c r="AX23" s="157">
        <f t="shared" si="5"/>
        <v>-952077</v>
      </c>
      <c r="AY23" s="157"/>
      <c r="AZ23" s="157">
        <f>AX23+AY23</f>
        <v>-952077</v>
      </c>
      <c r="BA23" s="157" t="e">
        <f>AZ23*BA$4</f>
        <v>#REF!</v>
      </c>
      <c r="BB23" s="157" t="e">
        <f>ROUND(BA23/1000,0)</f>
        <v>#REF!</v>
      </c>
      <c r="BC23" s="158"/>
      <c r="BD23" s="157">
        <f t="shared" si="6"/>
        <v>-1475922</v>
      </c>
      <c r="BE23" s="157"/>
      <c r="BF23" s="157">
        <f>BD23+BE23</f>
        <v>-1475922</v>
      </c>
      <c r="BG23" s="157" t="e">
        <f>BF23*BG$4</f>
        <v>#REF!</v>
      </c>
      <c r="BH23" s="266" t="e">
        <f>ROUND(BG23/1000,0)</f>
        <v>#REF!</v>
      </c>
      <c r="BI23" s="158"/>
      <c r="BJ23" s="157" t="e">
        <f t="shared" si="7"/>
        <v>#REF!</v>
      </c>
      <c r="BK23" s="157"/>
      <c r="BL23" s="157" t="e">
        <f>BJ23+BK23</f>
        <v>#REF!</v>
      </c>
      <c r="BM23" s="157" t="e">
        <f>BL23*BM$4</f>
        <v>#REF!</v>
      </c>
      <c r="BN23" s="266" t="e">
        <f>ROUND(BM23/1000,0)</f>
        <v>#REF!</v>
      </c>
      <c r="BO23" s="158"/>
      <c r="BQ23" s="157">
        <f>ROUND(E23/1000,0)</f>
        <v>-349</v>
      </c>
      <c r="BR23" s="157">
        <f t="shared" ref="BR23:BT24" si="21">ROUND((F23-E23)/1000,0)</f>
        <v>-408</v>
      </c>
      <c r="BS23" s="157">
        <f t="shared" si="21"/>
        <v>-531</v>
      </c>
      <c r="BT23" s="157">
        <f t="shared" si="21"/>
        <v>-531</v>
      </c>
      <c r="BU23" s="161">
        <f>SUM(BQ23:BT23)</f>
        <v>-1819</v>
      </c>
      <c r="BW23" s="266">
        <f>ROUND(E23*E$4/1000,0)</f>
        <v>-429</v>
      </c>
      <c r="BX23" s="266">
        <f>ROUND((F23*F$4-E23*E$4)/1000,0)</f>
        <v>-488</v>
      </c>
      <c r="BY23" s="162">
        <f>ROUND((G23*G$4-F23*F$4)/1000,0)+1</f>
        <v>-611</v>
      </c>
      <c r="BZ23" s="157">
        <f>ROUND((H23*H$4-G23*G$4)/1000,0)</f>
        <v>-583</v>
      </c>
      <c r="CA23" s="161">
        <f>SUM(BW23:BZ23)</f>
        <v>-2111</v>
      </c>
      <c r="CC23" s="157">
        <f>BW23</f>
        <v>-429</v>
      </c>
      <c r="CD23" s="157">
        <f>SUM(BW23:BX23)</f>
        <v>-917</v>
      </c>
      <c r="CE23" s="157">
        <f>SUM(BW23:BY23)</f>
        <v>-1528</v>
      </c>
      <c r="CF23" s="161">
        <f>SUM(BW23:BZ23)</f>
        <v>-2111</v>
      </c>
      <c r="CH23" s="157">
        <f>ROUND(Q23/1000,0)</f>
        <v>-503</v>
      </c>
      <c r="CI23" s="157">
        <f>ROUND((W23-Q23)/1000,0)</f>
        <v>-550</v>
      </c>
      <c r="CJ23" s="157">
        <f>ROUND((AC23-W23)/1000,0)</f>
        <v>-565</v>
      </c>
      <c r="CK23" s="161">
        <f>ROUND((AI23-AC23)/1000,0)</f>
        <v>-560</v>
      </c>
      <c r="CM23" s="157">
        <f>S23</f>
        <v>-529</v>
      </c>
      <c r="CN23" s="157">
        <f>Y23-S23</f>
        <v>-584</v>
      </c>
      <c r="CO23" s="157">
        <f>AE23-Y23</f>
        <v>-642</v>
      </c>
      <c r="CP23" s="161">
        <f>AK23-AE23</f>
        <v>-595</v>
      </c>
      <c r="CR23" s="157">
        <f>CM23</f>
        <v>-529</v>
      </c>
      <c r="CS23" s="157">
        <f>SUM(CM23:CN23)</f>
        <v>-1113</v>
      </c>
      <c r="CT23" s="157">
        <f>SUM(CM23:CO23)</f>
        <v>-1755</v>
      </c>
      <c r="CU23" s="161">
        <f>SUM(CM23:CP23)</f>
        <v>-2350</v>
      </c>
      <c r="CW23" s="157">
        <f>ROUND(AT23/1000,0)</f>
        <v>-451</v>
      </c>
      <c r="CX23" s="157">
        <f>ROUND((AZ23-AT23)/1000,0)</f>
        <v>-501</v>
      </c>
      <c r="CY23" s="157">
        <f>ROUND((BF23-AZ23)/1000,0)</f>
        <v>-524</v>
      </c>
      <c r="CZ23" s="161" t="e">
        <f>ROUND((BL23-BF23)/1000,0)</f>
        <v>#REF!</v>
      </c>
      <c r="DB23" s="157" t="e">
        <f>AV23</f>
        <v>#REF!</v>
      </c>
      <c r="DC23" s="157" t="e">
        <f>BB23-AV23</f>
        <v>#REF!</v>
      </c>
      <c r="DD23" s="157" t="e">
        <f>BH23-BB23</f>
        <v>#REF!</v>
      </c>
      <c r="DE23" s="161" t="e">
        <f>BN23-BH23</f>
        <v>#REF!</v>
      </c>
      <c r="DG23" s="157" t="e">
        <f>DB23</f>
        <v>#REF!</v>
      </c>
      <c r="DH23" s="157" t="e">
        <f>SUM(DB23:DC23)</f>
        <v>#REF!</v>
      </c>
      <c r="DI23" s="157" t="e">
        <f>SUM(DB23:DD23)</f>
        <v>#REF!</v>
      </c>
      <c r="DJ23" s="161" t="e">
        <f>SUM(DB23:DE23)</f>
        <v>#REF!</v>
      </c>
      <c r="DL23" s="287"/>
    </row>
    <row r="24" spans="1:116">
      <c r="A24" s="177" t="s">
        <v>654</v>
      </c>
      <c r="B24" s="155"/>
      <c r="C24" s="101"/>
      <c r="D24" s="156"/>
      <c r="E24" s="157">
        <v>-983</v>
      </c>
      <c r="F24" s="157">
        <v>-2729</v>
      </c>
      <c r="G24" s="157">
        <v>-4370</v>
      </c>
      <c r="H24" s="157">
        <v>-4808.4808206441267</v>
      </c>
      <c r="I24" s="158"/>
      <c r="J24" s="157">
        <v>-1754</v>
      </c>
      <c r="K24" s="157">
        <v>-4024</v>
      </c>
      <c r="L24" s="157">
        <v>-8022</v>
      </c>
      <c r="M24" s="157">
        <v>-9701</v>
      </c>
      <c r="N24" s="158"/>
      <c r="O24" s="157">
        <f t="shared" si="0"/>
        <v>-1754</v>
      </c>
      <c r="P24" s="157"/>
      <c r="Q24" s="157">
        <f>O24+P24</f>
        <v>-1754</v>
      </c>
      <c r="R24" s="157">
        <f>Q24*R$4</f>
        <v>-1847.4881999999998</v>
      </c>
      <c r="S24" s="157">
        <f>ROUND(R24/1000,0)</f>
        <v>-2</v>
      </c>
      <c r="T24" s="158"/>
      <c r="U24" s="157">
        <f t="shared" si="1"/>
        <v>-4024</v>
      </c>
      <c r="V24" s="157"/>
      <c r="W24" s="157">
        <f>U24+V24</f>
        <v>-4024</v>
      </c>
      <c r="X24" s="157">
        <f>W24*X$4</f>
        <v>-4254.1727999999994</v>
      </c>
      <c r="Y24" s="157">
        <f>ROUND(X24/1000,0)</f>
        <v>-4</v>
      </c>
      <c r="Z24" s="158"/>
      <c r="AA24" s="157">
        <f t="shared" si="2"/>
        <v>-8022</v>
      </c>
      <c r="AB24" s="157"/>
      <c r="AC24" s="157">
        <f>AA24+AB24</f>
        <v>-8022</v>
      </c>
      <c r="AD24" s="157">
        <f>AC24*AD$4</f>
        <v>-8708.6831999999995</v>
      </c>
      <c r="AE24" s="157">
        <f>ROUND(AD24/1000,0)</f>
        <v>-9</v>
      </c>
      <c r="AF24" s="158"/>
      <c r="AG24" s="157">
        <f t="shared" si="3"/>
        <v>-9701</v>
      </c>
      <c r="AH24" s="157"/>
      <c r="AI24" s="157">
        <f>AG24+AH24</f>
        <v>-9701</v>
      </c>
      <c r="AJ24" s="157">
        <f>AI24*AJ$4</f>
        <v>-10471.259399999999</v>
      </c>
      <c r="AK24" s="157">
        <f>ROUND(AJ24/1000,0)</f>
        <v>-10</v>
      </c>
      <c r="AL24" s="158"/>
      <c r="AM24" s="213">
        <v>-1570</v>
      </c>
      <c r="AN24" s="213">
        <v>-3693</v>
      </c>
      <c r="AO24" s="157">
        <f>'ER input Kyivstar'!BO23</f>
        <v>-5893</v>
      </c>
      <c r="AP24" s="157" t="e">
        <v>#REF!</v>
      </c>
      <c r="AQ24" s="158"/>
      <c r="AR24" s="157">
        <f t="shared" si="4"/>
        <v>-1570</v>
      </c>
      <c r="AS24" s="157"/>
      <c r="AT24" s="157">
        <f>AR24+AS24</f>
        <v>-1570</v>
      </c>
      <c r="AU24" s="157" t="e">
        <f>AT24*AU$4</f>
        <v>#REF!</v>
      </c>
      <c r="AV24" s="157" t="e">
        <f>ROUND(AU24/1000,0)</f>
        <v>#REF!</v>
      </c>
      <c r="AW24" s="158"/>
      <c r="AX24" s="157">
        <f t="shared" si="5"/>
        <v>-3693</v>
      </c>
      <c r="AY24" s="157"/>
      <c r="AZ24" s="157">
        <f>AX24+AY24</f>
        <v>-3693</v>
      </c>
      <c r="BA24" s="157" t="e">
        <f>AZ24*BA$4</f>
        <v>#REF!</v>
      </c>
      <c r="BB24" s="157" t="e">
        <f>ROUND(BA24/1000,0)</f>
        <v>#REF!</v>
      </c>
      <c r="BC24" s="158"/>
      <c r="BD24" s="157">
        <f t="shared" si="6"/>
        <v>-5893</v>
      </c>
      <c r="BE24" s="157"/>
      <c r="BF24" s="157">
        <f>BD24+BE24</f>
        <v>-5893</v>
      </c>
      <c r="BG24" s="157" t="e">
        <f>BF24*BG$4</f>
        <v>#REF!</v>
      </c>
      <c r="BH24" s="157" t="e">
        <f>ROUND(BG24/1000,0)</f>
        <v>#REF!</v>
      </c>
      <c r="BI24" s="158"/>
      <c r="BJ24" s="157" t="e">
        <f t="shared" si="7"/>
        <v>#REF!</v>
      </c>
      <c r="BK24" s="157"/>
      <c r="BL24" s="157" t="e">
        <f>BJ24+BK24</f>
        <v>#REF!</v>
      </c>
      <c r="BM24" s="157" t="e">
        <f>BL24*BM$4</f>
        <v>#REF!</v>
      </c>
      <c r="BN24" s="157" t="e">
        <f>ROUND(BM24/1000,0)</f>
        <v>#REF!</v>
      </c>
      <c r="BO24" s="158"/>
      <c r="BQ24" s="157">
        <f>ROUND(E24/1000,0)</f>
        <v>-1</v>
      </c>
      <c r="BR24" s="157">
        <f t="shared" si="21"/>
        <v>-2</v>
      </c>
      <c r="BS24" s="157">
        <f t="shared" si="21"/>
        <v>-2</v>
      </c>
      <c r="BT24" s="157">
        <f t="shared" si="21"/>
        <v>0</v>
      </c>
      <c r="BU24" s="161">
        <f>SUM(BQ24:BT24)</f>
        <v>-5</v>
      </c>
      <c r="BW24" s="157">
        <f>ROUND(E24*E$4/1000,0)</f>
        <v>-1</v>
      </c>
      <c r="BX24" s="157">
        <f>ROUND((F24*F$4-E24*E$4)/1000,0)</f>
        <v>-2</v>
      </c>
      <c r="BY24" s="157">
        <f>ROUND((G24*G$4-F24*F$4)/1000,0)</f>
        <v>-2</v>
      </c>
      <c r="BZ24" s="162">
        <f>ROUND((H24*H$4-G24*G$4)/1000,0)-1</f>
        <v>-1</v>
      </c>
      <c r="CA24" s="161">
        <f>SUM(BW24:BZ24)</f>
        <v>-6</v>
      </c>
      <c r="CC24" s="157">
        <f>BW24</f>
        <v>-1</v>
      </c>
      <c r="CD24" s="157">
        <f>SUM(BW24:BX24)</f>
        <v>-3</v>
      </c>
      <c r="CE24" s="157">
        <f>SUM(BW24:BY24)</f>
        <v>-5</v>
      </c>
      <c r="CF24" s="161">
        <f>SUM(BW24:BZ24)</f>
        <v>-6</v>
      </c>
      <c r="CH24" s="157">
        <f>ROUND(Q24/1000,0)</f>
        <v>-2</v>
      </c>
      <c r="CI24" s="157">
        <f>ROUND((W24-Q24)/1000,0)</f>
        <v>-2</v>
      </c>
      <c r="CJ24" s="157">
        <f>ROUND((AC24-W24)/1000,0)</f>
        <v>-4</v>
      </c>
      <c r="CK24" s="161">
        <f>ROUND((AI24-AC24)/1000,0)</f>
        <v>-2</v>
      </c>
      <c r="CM24" s="157">
        <f>S24</f>
        <v>-2</v>
      </c>
      <c r="CN24" s="157">
        <f>Y24-S24</f>
        <v>-2</v>
      </c>
      <c r="CO24" s="157">
        <f>AE24-Y24</f>
        <v>-5</v>
      </c>
      <c r="CP24" s="161">
        <f>AK24-AE24</f>
        <v>-1</v>
      </c>
      <c r="CR24" s="157">
        <f>CM24</f>
        <v>-2</v>
      </c>
      <c r="CS24" s="157">
        <f>SUM(CM24:CN24)</f>
        <v>-4</v>
      </c>
      <c r="CT24" s="157">
        <f>SUM(CM24:CO24)</f>
        <v>-9</v>
      </c>
      <c r="CU24" s="161">
        <f>SUM(CM24:CP24)</f>
        <v>-10</v>
      </c>
      <c r="CW24" s="157">
        <f>ROUND(AT24/1000,0)</f>
        <v>-2</v>
      </c>
      <c r="CX24" s="157">
        <f>ROUND((AZ24-AT24)/1000,0)</f>
        <v>-2</v>
      </c>
      <c r="CY24" s="157">
        <f>ROUND((BF24-AZ24)/1000,0)</f>
        <v>-2</v>
      </c>
      <c r="CZ24" s="161" t="e">
        <f>ROUND((BL24-BF24)/1000,0)</f>
        <v>#REF!</v>
      </c>
      <c r="DB24" s="157" t="e">
        <f>AV24</f>
        <v>#REF!</v>
      </c>
      <c r="DC24" s="157" t="e">
        <f>BB24-AV24</f>
        <v>#REF!</v>
      </c>
      <c r="DD24" s="157" t="e">
        <f>BH24-BB24</f>
        <v>#REF!</v>
      </c>
      <c r="DE24" s="161" t="e">
        <f>BN24-BH24</f>
        <v>#REF!</v>
      </c>
      <c r="DG24" s="157" t="e">
        <f>DB24</f>
        <v>#REF!</v>
      </c>
      <c r="DH24" s="157" t="e">
        <f>SUM(DB24:DC24)</f>
        <v>#REF!</v>
      </c>
      <c r="DI24" s="157" t="e">
        <f>SUM(DB24:DD24)</f>
        <v>#REF!</v>
      </c>
      <c r="DJ24" s="161" t="e">
        <f>SUM(DB24:DE24)</f>
        <v>#REF!</v>
      </c>
      <c r="DL24" s="287"/>
    </row>
    <row r="25" spans="1:116">
      <c r="A25" s="163" t="s">
        <v>655</v>
      </c>
      <c r="B25" s="164"/>
      <c r="C25" s="165"/>
      <c r="D25" s="166"/>
      <c r="E25" s="66">
        <v>1954657.0607900003</v>
      </c>
      <c r="F25" s="66">
        <v>4170380.2375500007</v>
      </c>
      <c r="G25" s="66">
        <v>6621040.6661109682</v>
      </c>
      <c r="H25" s="66">
        <v>9008306.3042399976</v>
      </c>
      <c r="I25" s="167"/>
      <c r="J25" s="66">
        <f>J21+SUM(J23:J24)</f>
        <v>2432282</v>
      </c>
      <c r="K25" s="66">
        <f>K21+SUM(K23:K24)</f>
        <v>5036914</v>
      </c>
      <c r="L25" s="66">
        <f>L21+SUM(L23:L24)</f>
        <v>7845056</v>
      </c>
      <c r="M25" s="66">
        <f>M21+SUM(M23:M24)</f>
        <v>10629577</v>
      </c>
      <c r="N25" s="167"/>
      <c r="O25" s="66">
        <f t="shared" si="0"/>
        <v>2432282</v>
      </c>
      <c r="P25" s="66">
        <f>P21+P23+P24</f>
        <v>0</v>
      </c>
      <c r="Q25" s="66">
        <f>Q21+Q23+Q24</f>
        <v>2432282</v>
      </c>
      <c r="R25" s="66">
        <f>R21+R23+R24</f>
        <v>2561922.6305999998</v>
      </c>
      <c r="S25" s="66">
        <f>S21+S23+S24</f>
        <v>2562</v>
      </c>
      <c r="T25" s="167"/>
      <c r="U25" s="66">
        <f t="shared" si="1"/>
        <v>5036914</v>
      </c>
      <c r="V25" s="66">
        <f>V21+V23+V24</f>
        <v>0</v>
      </c>
      <c r="W25" s="66">
        <f>W21+W23+W24</f>
        <v>5036914</v>
      </c>
      <c r="X25" s="66">
        <f>X21+X23+X24</f>
        <v>5325025.4808</v>
      </c>
      <c r="Y25" s="66">
        <f>Y21+Y23+Y24</f>
        <v>5325</v>
      </c>
      <c r="Z25" s="167"/>
      <c r="AA25" s="66">
        <f t="shared" si="2"/>
        <v>7845056</v>
      </c>
      <c r="AB25" s="66">
        <f>AB21+AB23+AB24</f>
        <v>0</v>
      </c>
      <c r="AC25" s="66">
        <f>AC21+AC23+AC24</f>
        <v>7845056</v>
      </c>
      <c r="AD25" s="66">
        <f>AD21+AD23+AD24</f>
        <v>8516592.7935999986</v>
      </c>
      <c r="AE25" s="66">
        <f>AE21+AE23+AE24</f>
        <v>8517</v>
      </c>
      <c r="AF25" s="167"/>
      <c r="AG25" s="66">
        <f t="shared" si="3"/>
        <v>10629577</v>
      </c>
      <c r="AH25" s="66">
        <f>AH21+AH23+AH24</f>
        <v>0</v>
      </c>
      <c r="AI25" s="66">
        <f>AI21+AI23+AI24</f>
        <v>10629577</v>
      </c>
      <c r="AJ25" s="66">
        <f>AJ21+AJ23+AJ24</f>
        <v>11473565.413799999</v>
      </c>
      <c r="AK25" s="66">
        <f>AK21+AK23+AK24</f>
        <v>11474</v>
      </c>
      <c r="AL25" s="167"/>
      <c r="AM25" s="332">
        <f>AM21+SUM(AM23:AM24)</f>
        <v>2320428</v>
      </c>
      <c r="AN25" s="332">
        <f>AN21+SUM(AN23:AN24)</f>
        <v>4726265</v>
      </c>
      <c r="AO25" s="66">
        <f>AO21+SUM(AO23:AO24)</f>
        <v>7137138</v>
      </c>
      <c r="AP25" s="66" t="e">
        <f>AP21+SUM(AP23:AP24)</f>
        <v>#REF!</v>
      </c>
      <c r="AQ25" s="167"/>
      <c r="AR25" s="66">
        <f t="shared" si="4"/>
        <v>2320428</v>
      </c>
      <c r="AS25" s="66">
        <f>AS21+AS23+AS24</f>
        <v>0</v>
      </c>
      <c r="AT25" s="66">
        <f>AT21+AT23+AT24</f>
        <v>2320428</v>
      </c>
      <c r="AU25" s="66" t="e">
        <f>AU21+AU23+AU24</f>
        <v>#REF!</v>
      </c>
      <c r="AV25" s="66" t="e">
        <f>AV21+AV23+AV24</f>
        <v>#REF!</v>
      </c>
      <c r="AW25" s="167"/>
      <c r="AX25" s="66">
        <f t="shared" si="5"/>
        <v>4726265</v>
      </c>
      <c r="AY25" s="66">
        <f>AY21+AY23+AY24</f>
        <v>0</v>
      </c>
      <c r="AZ25" s="66">
        <f>AZ21+AZ23+AZ24</f>
        <v>4726265</v>
      </c>
      <c r="BA25" s="66" t="e">
        <f>BA21+BA23+BA24</f>
        <v>#REF!</v>
      </c>
      <c r="BB25" s="66" t="e">
        <f>BB21+BB23+BB24</f>
        <v>#REF!</v>
      </c>
      <c r="BC25" s="167"/>
      <c r="BD25" s="66">
        <f t="shared" si="6"/>
        <v>7137138</v>
      </c>
      <c r="BE25" s="66">
        <f>BE21+BE23+BE24</f>
        <v>0</v>
      </c>
      <c r="BF25" s="66">
        <f>BF21+BF23+BF24</f>
        <v>7137138</v>
      </c>
      <c r="BG25" s="66" t="e">
        <f>BG21+BG23+BG24</f>
        <v>#REF!</v>
      </c>
      <c r="BH25" s="66" t="e">
        <f>BH21+BH23+BH24</f>
        <v>#REF!</v>
      </c>
      <c r="BI25" s="167"/>
      <c r="BJ25" s="66" t="e">
        <f t="shared" si="7"/>
        <v>#REF!</v>
      </c>
      <c r="BK25" s="66">
        <f>BK21+BK23+BK24</f>
        <v>0</v>
      </c>
      <c r="BL25" s="66" t="e">
        <f>BL21+BL23+BL24</f>
        <v>#REF!</v>
      </c>
      <c r="BM25" s="66" t="e">
        <f>BM21+BM23+BM24</f>
        <v>#REF!</v>
      </c>
      <c r="BN25" s="66" t="e">
        <f>BN21+BN23+BN24</f>
        <v>#REF!</v>
      </c>
      <c r="BO25" s="167"/>
      <c r="BQ25" s="66">
        <f>BQ21+BQ23+BQ24</f>
        <v>1955</v>
      </c>
      <c r="BR25" s="66">
        <f>BR21+BR23+BR24</f>
        <v>2215</v>
      </c>
      <c r="BS25" s="66">
        <f>BS21+BS23+BS24</f>
        <v>2450</v>
      </c>
      <c r="BT25" s="66">
        <f>BT21+BT23+BT24</f>
        <v>2388</v>
      </c>
      <c r="BU25" s="168">
        <f>SUM(BQ25:BT25)</f>
        <v>9008</v>
      </c>
      <c r="BW25" s="267">
        <f>BW21+BW23+BW24</f>
        <v>2401</v>
      </c>
      <c r="BX25" s="267">
        <f>BX21+BX23+BX24</f>
        <v>2651</v>
      </c>
      <c r="BY25" s="178">
        <f>BY21+BY23+BY24-2</f>
        <v>2812</v>
      </c>
      <c r="BZ25" s="178">
        <f>BZ21+BZ23+BZ24+1</f>
        <v>2600</v>
      </c>
      <c r="CA25" s="168">
        <f>SUM(BW25:BZ25)</f>
        <v>10464</v>
      </c>
      <c r="CC25" s="66">
        <f>BW25</f>
        <v>2401</v>
      </c>
      <c r="CD25" s="66">
        <f>SUM(BW25:BX25)</f>
        <v>5052</v>
      </c>
      <c r="CE25" s="66">
        <f>SUM(BW25:BY25)</f>
        <v>7864</v>
      </c>
      <c r="CF25" s="168">
        <f>SUM(BW25:BZ25)</f>
        <v>10464</v>
      </c>
      <c r="CH25" s="66">
        <f>CH21+CH23+CH24</f>
        <v>2432</v>
      </c>
      <c r="CI25" s="66">
        <f>CI21+CI23+CI24</f>
        <v>2604</v>
      </c>
      <c r="CJ25" s="66">
        <f>CJ21+CJ23+CJ24</f>
        <v>2808</v>
      </c>
      <c r="CK25" s="168">
        <f>CK21+CK23+CK24</f>
        <v>2784</v>
      </c>
      <c r="CM25" s="66">
        <f>S25</f>
        <v>2562</v>
      </c>
      <c r="CN25" s="66">
        <f>Y25-S25</f>
        <v>2763</v>
      </c>
      <c r="CO25" s="66">
        <f>AE25-Y25</f>
        <v>3192</v>
      </c>
      <c r="CP25" s="168">
        <f>AK25-AE25</f>
        <v>2957</v>
      </c>
      <c r="CR25" s="66">
        <f>CM25</f>
        <v>2562</v>
      </c>
      <c r="CS25" s="66">
        <f>SUM(CM25:CN25)</f>
        <v>5325</v>
      </c>
      <c r="CT25" s="66">
        <f>SUM(CM25:CO25)</f>
        <v>8517</v>
      </c>
      <c r="CU25" s="168">
        <f>SUM(CM25:CP25)</f>
        <v>11474</v>
      </c>
      <c r="CW25" s="66">
        <f>CW21+CW23+CW24</f>
        <v>2320</v>
      </c>
      <c r="CX25" s="66">
        <f>CX21+CX23+CX24</f>
        <v>2406</v>
      </c>
      <c r="CY25" s="66">
        <f>CY21+CY23+CY24</f>
        <v>2411</v>
      </c>
      <c r="CZ25" s="168" t="e">
        <f>CZ21+CZ23+CZ24</f>
        <v>#REF!</v>
      </c>
      <c r="DB25" s="66" t="e">
        <f>AV25</f>
        <v>#REF!</v>
      </c>
      <c r="DC25" s="66" t="e">
        <f>BB25-AV25</f>
        <v>#REF!</v>
      </c>
      <c r="DD25" s="66" t="e">
        <f>BH25-BB25</f>
        <v>#REF!</v>
      </c>
      <c r="DE25" s="168" t="e">
        <f>BN25-BH25</f>
        <v>#REF!</v>
      </c>
      <c r="DG25" s="66" t="e">
        <f>DB25</f>
        <v>#REF!</v>
      </c>
      <c r="DH25" s="66" t="e">
        <f>SUM(DB25:DC25)</f>
        <v>#REF!</v>
      </c>
      <c r="DI25" s="66" t="e">
        <f>SUM(DB25:DD25)</f>
        <v>#REF!</v>
      </c>
      <c r="DJ25" s="168" t="e">
        <f>SUM(DB25:DE25)</f>
        <v>#REF!</v>
      </c>
      <c r="DL25" s="287"/>
    </row>
    <row r="26" spans="1:116" s="175" customFormat="1">
      <c r="A26" s="169" t="s">
        <v>67</v>
      </c>
      <c r="B26" s="170"/>
      <c r="C26" s="171"/>
      <c r="D26" s="172"/>
      <c r="E26" s="173"/>
      <c r="F26" s="173"/>
      <c r="G26" s="173"/>
      <c r="H26" s="173">
        <v>-1</v>
      </c>
      <c r="I26" s="174"/>
      <c r="J26" s="173">
        <v>0</v>
      </c>
      <c r="K26" s="173">
        <v>0</v>
      </c>
      <c r="L26" s="173">
        <v>0</v>
      </c>
      <c r="M26" s="173">
        <v>0</v>
      </c>
      <c r="N26" s="174"/>
      <c r="O26" s="173">
        <f t="shared" si="0"/>
        <v>0</v>
      </c>
      <c r="P26" s="173"/>
      <c r="Q26" s="173"/>
      <c r="R26" s="173"/>
      <c r="S26" s="173"/>
      <c r="T26" s="174"/>
      <c r="U26" s="173">
        <f t="shared" si="1"/>
        <v>0</v>
      </c>
      <c r="V26" s="173"/>
      <c r="W26" s="173"/>
      <c r="X26" s="173"/>
      <c r="Y26" s="173"/>
      <c r="Z26" s="174"/>
      <c r="AA26" s="173">
        <f t="shared" si="2"/>
        <v>0</v>
      </c>
      <c r="AB26" s="173"/>
      <c r="AC26" s="173"/>
      <c r="AD26" s="173"/>
      <c r="AE26" s="173"/>
      <c r="AF26" s="174"/>
      <c r="AG26" s="173">
        <f t="shared" si="3"/>
        <v>0</v>
      </c>
      <c r="AH26" s="173"/>
      <c r="AI26" s="173"/>
      <c r="AJ26" s="173"/>
      <c r="AK26" s="173"/>
      <c r="AL26" s="174"/>
      <c r="AM26" s="334">
        <v>0</v>
      </c>
      <c r="AN26" s="334">
        <v>0</v>
      </c>
      <c r="AO26" s="173">
        <f>ROUND(AO25,0)-ROUND('ER input Kyivstar'!BS24/'Adjustments Kyivstar'!$J$2,0)</f>
        <v>0</v>
      </c>
      <c r="AP26" s="173"/>
      <c r="AQ26" s="174"/>
      <c r="AR26" s="173">
        <f t="shared" si="4"/>
        <v>0</v>
      </c>
      <c r="AS26" s="173"/>
      <c r="AT26" s="173"/>
      <c r="AU26" s="173"/>
      <c r="AV26" s="173"/>
      <c r="AW26" s="174"/>
      <c r="AX26" s="173">
        <f t="shared" si="5"/>
        <v>0</v>
      </c>
      <c r="AY26" s="173"/>
      <c r="AZ26" s="173"/>
      <c r="BA26" s="173"/>
      <c r="BB26" s="173"/>
      <c r="BC26" s="174"/>
      <c r="BD26" s="173">
        <f t="shared" si="6"/>
        <v>0</v>
      </c>
      <c r="BE26" s="173"/>
      <c r="BF26" s="173"/>
      <c r="BG26" s="173"/>
      <c r="BH26" s="173"/>
      <c r="BI26" s="174"/>
      <c r="BJ26" s="173">
        <f t="shared" si="7"/>
        <v>0</v>
      </c>
      <c r="BK26" s="173"/>
      <c r="BL26" s="173"/>
      <c r="BM26" s="173"/>
      <c r="BN26" s="173"/>
      <c r="BO26" s="174"/>
      <c r="BQ26" s="173"/>
      <c r="BR26" s="173"/>
      <c r="BS26" s="173"/>
      <c r="BT26" s="173"/>
      <c r="BU26" s="176"/>
      <c r="BW26" s="173"/>
      <c r="BX26" s="173"/>
      <c r="BY26" s="173"/>
      <c r="BZ26" s="173"/>
      <c r="CA26" s="176"/>
      <c r="CC26" s="173"/>
      <c r="CD26" s="173"/>
      <c r="CE26" s="173"/>
      <c r="CF26" s="176"/>
      <c r="CH26" s="173"/>
      <c r="CI26" s="173"/>
      <c r="CJ26" s="173"/>
      <c r="CK26" s="176"/>
      <c r="CM26" s="173"/>
      <c r="CN26" s="173"/>
      <c r="CO26" s="173"/>
      <c r="CP26" s="176"/>
      <c r="CR26" s="173"/>
      <c r="CS26" s="173"/>
      <c r="CT26" s="173"/>
      <c r="CU26" s="176"/>
      <c r="CW26" s="173"/>
      <c r="CX26" s="173"/>
      <c r="CY26" s="173"/>
      <c r="CZ26" s="176"/>
      <c r="DB26" s="173"/>
      <c r="DC26" s="173"/>
      <c r="DD26" s="173"/>
      <c r="DE26" s="176"/>
      <c r="DG26" s="173"/>
      <c r="DH26" s="173"/>
      <c r="DI26" s="173"/>
      <c r="DJ26" s="176"/>
      <c r="DL26" s="287"/>
    </row>
    <row r="27" spans="1:116">
      <c r="A27" s="160" t="s">
        <v>656</v>
      </c>
      <c r="B27" s="155"/>
      <c r="C27" s="101"/>
      <c r="D27" s="156"/>
      <c r="E27" s="157">
        <v>7783.8729999999996</v>
      </c>
      <c r="F27" s="157">
        <v>10942.313</v>
      </c>
      <c r="G27" s="157">
        <v>15157.087</v>
      </c>
      <c r="H27" s="157">
        <v>18947.142</v>
      </c>
      <c r="I27" s="158"/>
      <c r="J27" s="157">
        <v>10438.6</v>
      </c>
      <c r="K27" s="157">
        <v>16764.7</v>
      </c>
      <c r="L27" s="157">
        <v>23251.54</v>
      </c>
      <c r="M27" s="157">
        <v>40482</v>
      </c>
      <c r="N27" s="158"/>
      <c r="O27" s="157">
        <f t="shared" si="0"/>
        <v>10438.6</v>
      </c>
      <c r="P27" s="157"/>
      <c r="Q27" s="157">
        <f>O27+P27</f>
        <v>10438.6</v>
      </c>
      <c r="R27" s="157">
        <f>Q27*R$4</f>
        <v>10994.97738</v>
      </c>
      <c r="S27" s="157">
        <f>ROUND(R27/1000,0)</f>
        <v>11</v>
      </c>
      <c r="T27" s="158"/>
      <c r="U27" s="157">
        <f t="shared" si="1"/>
        <v>16764.7</v>
      </c>
      <c r="V27" s="157"/>
      <c r="W27" s="157">
        <f>U27+V27</f>
        <v>16764.7</v>
      </c>
      <c r="X27" s="157">
        <f>W27*X$4</f>
        <v>17723.64084</v>
      </c>
      <c r="Y27" s="157">
        <f>ROUND(X27/1000,0)</f>
        <v>18</v>
      </c>
      <c r="Z27" s="158"/>
      <c r="AA27" s="157">
        <f t="shared" si="2"/>
        <v>23251.54</v>
      </c>
      <c r="AB27" s="157"/>
      <c r="AC27" s="157">
        <f>AA27+AB27</f>
        <v>23251.54</v>
      </c>
      <c r="AD27" s="157">
        <f>AC27*AD$4</f>
        <v>25241.871823999998</v>
      </c>
      <c r="AE27" s="157">
        <f>ROUND(AD27/1000,0)</f>
        <v>25</v>
      </c>
      <c r="AF27" s="158"/>
      <c r="AG27" s="157">
        <f t="shared" si="3"/>
        <v>40482</v>
      </c>
      <c r="AH27" s="157"/>
      <c r="AI27" s="157">
        <f>AG27+AH27</f>
        <v>40482</v>
      </c>
      <c r="AJ27" s="157">
        <f>AI27*AJ$4</f>
        <v>43696.270799999998</v>
      </c>
      <c r="AK27" s="157">
        <f>ROUND(AJ27/1000,0)</f>
        <v>44</v>
      </c>
      <c r="AL27" s="158"/>
      <c r="AM27" s="555">
        <v>7102</v>
      </c>
      <c r="AN27" s="555">
        <v>14198</v>
      </c>
      <c r="AO27" s="555">
        <v>21181</v>
      </c>
      <c r="AP27" s="266" t="e">
        <v>#REF!</v>
      </c>
      <c r="AQ27" s="158"/>
      <c r="AR27" s="157">
        <f t="shared" si="4"/>
        <v>7102</v>
      </c>
      <c r="AS27" s="157"/>
      <c r="AT27" s="157">
        <f>AR27+AS27</f>
        <v>7102</v>
      </c>
      <c r="AU27" s="157" t="e">
        <f>AT27*AU$4</f>
        <v>#REF!</v>
      </c>
      <c r="AV27" s="157" t="e">
        <f>ROUND(AU27/1000,0)</f>
        <v>#REF!</v>
      </c>
      <c r="AW27" s="158"/>
      <c r="AX27" s="157">
        <f t="shared" si="5"/>
        <v>14198</v>
      </c>
      <c r="AY27" s="157"/>
      <c r="AZ27" s="157">
        <f>AX27+AY27</f>
        <v>14198</v>
      </c>
      <c r="BA27" s="157" t="e">
        <f>AZ27*BA$4</f>
        <v>#REF!</v>
      </c>
      <c r="BB27" s="157" t="e">
        <f>ROUND(BA27/1000,0)</f>
        <v>#REF!</v>
      </c>
      <c r="BC27" s="158"/>
      <c r="BD27" s="157">
        <f t="shared" si="6"/>
        <v>21181</v>
      </c>
      <c r="BE27" s="157"/>
      <c r="BF27" s="157">
        <f>BD27+BE27</f>
        <v>21181</v>
      </c>
      <c r="BG27" s="157" t="e">
        <f>BF27*BG$4</f>
        <v>#REF!</v>
      </c>
      <c r="BH27" s="157" t="e">
        <f>ROUND(BG27/1000,0)</f>
        <v>#REF!</v>
      </c>
      <c r="BI27" s="158"/>
      <c r="BJ27" s="157" t="e">
        <f t="shared" si="7"/>
        <v>#REF!</v>
      </c>
      <c r="BK27" s="157"/>
      <c r="BL27" s="157" t="e">
        <f>BJ27+BK27</f>
        <v>#REF!</v>
      </c>
      <c r="BM27" s="157" t="e">
        <f>BL27*BM$4</f>
        <v>#REF!</v>
      </c>
      <c r="BN27" s="157" t="e">
        <f>ROUND(BM27/1000,0)</f>
        <v>#REF!</v>
      </c>
      <c r="BO27" s="158"/>
      <c r="BQ27" s="157">
        <f>ROUND(E27/1000,0)</f>
        <v>8</v>
      </c>
      <c r="BR27" s="157">
        <f t="shared" ref="BR27:BT31" si="22">ROUND((F27-E27)/1000,0)</f>
        <v>3</v>
      </c>
      <c r="BS27" s="157">
        <f t="shared" si="22"/>
        <v>4</v>
      </c>
      <c r="BT27" s="157">
        <f t="shared" si="22"/>
        <v>4</v>
      </c>
      <c r="BU27" s="161">
        <f t="shared" ref="BU27:BU32" si="23">SUM(BQ27:BT27)</f>
        <v>19</v>
      </c>
      <c r="BW27" s="157">
        <f>ROUND(E27*E$4/1000,0)</f>
        <v>10</v>
      </c>
      <c r="BX27" s="157">
        <f>ROUND((F27*F$4-E27*E$4)/1000,0)</f>
        <v>4</v>
      </c>
      <c r="BY27" s="157">
        <f>ROUND((G27*G$4-F27*F$4)/1000,0)</f>
        <v>5</v>
      </c>
      <c r="BZ27" s="157">
        <f>ROUND((H27*H$4-G27*G$4)/1000,0)</f>
        <v>4</v>
      </c>
      <c r="CA27" s="161">
        <f t="shared" ref="CA27:CA32" si="24">SUM(BW27:BZ27)</f>
        <v>23</v>
      </c>
      <c r="CC27" s="157">
        <f t="shared" ref="CC27:CC32" si="25">BW27</f>
        <v>10</v>
      </c>
      <c r="CD27" s="157">
        <f t="shared" ref="CD27:CD32" si="26">SUM(BW27:BX27)</f>
        <v>14</v>
      </c>
      <c r="CE27" s="157">
        <f t="shared" ref="CE27:CE32" si="27">SUM(BW27:BY27)</f>
        <v>19</v>
      </c>
      <c r="CF27" s="161">
        <f t="shared" ref="CF27:CF32" si="28">SUM(BW27:BZ27)</f>
        <v>23</v>
      </c>
      <c r="CH27" s="157">
        <f>ROUND(Q27/1000,0)</f>
        <v>10</v>
      </c>
      <c r="CI27" s="157">
        <f>ROUND((W27-Q27)/1000,0)</f>
        <v>6</v>
      </c>
      <c r="CJ27" s="157">
        <f>ROUND((AC27-W27)/1000,0)</f>
        <v>6</v>
      </c>
      <c r="CK27" s="161">
        <f>ROUND((AI27-AC27)/1000,0)</f>
        <v>17</v>
      </c>
      <c r="CM27" s="157">
        <f t="shared" ref="CM27:CM32" si="29">S27</f>
        <v>11</v>
      </c>
      <c r="CN27" s="157">
        <f t="shared" ref="CN27:CN32" si="30">Y27-S27</f>
        <v>7</v>
      </c>
      <c r="CO27" s="157">
        <f t="shared" ref="CO27:CO32" si="31">AE27-Y27</f>
        <v>7</v>
      </c>
      <c r="CP27" s="161">
        <f t="shared" ref="CP27:CP32" si="32">AK27-AE27</f>
        <v>19</v>
      </c>
      <c r="CR27" s="157">
        <f t="shared" ref="CR27:CR32" si="33">CM27</f>
        <v>11</v>
      </c>
      <c r="CS27" s="157">
        <f t="shared" ref="CS27:CS32" si="34">SUM(CM27:CN27)</f>
        <v>18</v>
      </c>
      <c r="CT27" s="157">
        <f t="shared" ref="CT27:CT32" si="35">SUM(CM27:CO27)</f>
        <v>25</v>
      </c>
      <c r="CU27" s="161">
        <f t="shared" ref="CU27:CU32" si="36">SUM(CM27:CP27)</f>
        <v>44</v>
      </c>
      <c r="CW27" s="157">
        <f>ROUND(AT27/1000,0)</f>
        <v>7</v>
      </c>
      <c r="CX27" s="157">
        <f>ROUND((AZ27-AT27)/1000,0)</f>
        <v>7</v>
      </c>
      <c r="CY27" s="157">
        <f>ROUND((BF27-AZ27)/1000,0)</f>
        <v>7</v>
      </c>
      <c r="CZ27" s="161" t="e">
        <f>ROUND((BL27-BF27)/1000,0)</f>
        <v>#REF!</v>
      </c>
      <c r="DB27" s="157" t="e">
        <f t="shared" ref="DB27:DB32" si="37">AV27</f>
        <v>#REF!</v>
      </c>
      <c r="DC27" s="157" t="e">
        <f t="shared" ref="DC27:DC32" si="38">BB27-AV27</f>
        <v>#REF!</v>
      </c>
      <c r="DD27" s="157" t="e">
        <f t="shared" ref="DD27:DD32" si="39">BH27-BB27</f>
        <v>#REF!</v>
      </c>
      <c r="DE27" s="161" t="e">
        <f t="shared" ref="DE27:DE32" si="40">BN27-BH27</f>
        <v>#REF!</v>
      </c>
      <c r="DG27" s="157" t="e">
        <f t="shared" ref="DG27:DG32" si="41">DB27</f>
        <v>#REF!</v>
      </c>
      <c r="DH27" s="157" t="e">
        <f t="shared" ref="DH27:DH32" si="42">SUM(DB27:DC27)</f>
        <v>#REF!</v>
      </c>
      <c r="DI27" s="157" t="e">
        <f t="shared" ref="DI27:DI32" si="43">SUM(DB27:DD27)</f>
        <v>#REF!</v>
      </c>
      <c r="DJ27" s="161" t="e">
        <f t="shared" ref="DJ27:DJ32" si="44">SUM(DB27:DE27)</f>
        <v>#REF!</v>
      </c>
      <c r="DL27" s="287"/>
    </row>
    <row r="28" spans="1:116">
      <c r="A28" s="160" t="s">
        <v>657</v>
      </c>
      <c r="B28" s="155"/>
      <c r="C28" s="101"/>
      <c r="D28" s="156"/>
      <c r="E28" s="157">
        <v>-136130.61631000001</v>
      </c>
      <c r="F28" s="157">
        <v>-285561.09493999998</v>
      </c>
      <c r="G28" s="157">
        <v>-455758.25471516559</v>
      </c>
      <c r="H28" s="157">
        <v>-642106.37685</v>
      </c>
      <c r="I28" s="158"/>
      <c r="J28" s="157">
        <v>-186574</v>
      </c>
      <c r="K28" s="157">
        <v>-400105.56</v>
      </c>
      <c r="L28" s="157">
        <v>-593195.04618000018</v>
      </c>
      <c r="M28" s="157">
        <v>-864356</v>
      </c>
      <c r="N28" s="158"/>
      <c r="O28" s="157">
        <f t="shared" si="0"/>
        <v>-186574</v>
      </c>
      <c r="P28" s="157"/>
      <c r="Q28" s="157">
        <f>O28+P28</f>
        <v>-186574</v>
      </c>
      <c r="R28" s="157">
        <f>Q28*R$4</f>
        <v>-196518.39419999998</v>
      </c>
      <c r="S28" s="157">
        <f>ROUND(R28/1000,0)</f>
        <v>-197</v>
      </c>
      <c r="T28" s="158"/>
      <c r="U28" s="157">
        <f t="shared" si="1"/>
        <v>-400105.56</v>
      </c>
      <c r="V28" s="157"/>
      <c r="W28" s="157">
        <f>U28+V28</f>
        <v>-400105.56</v>
      </c>
      <c r="X28" s="157">
        <f>W28*X$4</f>
        <v>-422991.59803199995</v>
      </c>
      <c r="Y28" s="157">
        <f>ROUND(X28/1000,0)</f>
        <v>-423</v>
      </c>
      <c r="Z28" s="158"/>
      <c r="AA28" s="157">
        <f t="shared" si="2"/>
        <v>-593195.04618000018</v>
      </c>
      <c r="AB28" s="157"/>
      <c r="AC28" s="157">
        <f>AA28+AB28</f>
        <v>-593195.04618000018</v>
      </c>
      <c r="AD28" s="157">
        <f>AC28*AD$4</f>
        <v>-643972.54213300813</v>
      </c>
      <c r="AE28" s="157">
        <f>ROUND(AD28/1000,0)</f>
        <v>-644</v>
      </c>
      <c r="AF28" s="158"/>
      <c r="AG28" s="157">
        <f t="shared" si="3"/>
        <v>-864356</v>
      </c>
      <c r="AH28" s="157"/>
      <c r="AI28" s="157">
        <f>AG28+AH28</f>
        <v>-864356</v>
      </c>
      <c r="AJ28" s="157">
        <f>AI28*AJ$4</f>
        <v>-932985.86639999994</v>
      </c>
      <c r="AK28" s="157">
        <f>ROUND(AJ28/1000,0)</f>
        <v>-933</v>
      </c>
      <c r="AL28" s="158"/>
      <c r="AM28" s="555">
        <v>-245591</v>
      </c>
      <c r="AN28" s="555">
        <v>-475350</v>
      </c>
      <c r="AO28" s="555">
        <v>-707444</v>
      </c>
      <c r="AP28" s="266" t="e">
        <v>#REF!</v>
      </c>
      <c r="AQ28" s="158"/>
      <c r="AR28" s="157">
        <f t="shared" si="4"/>
        <v>-245591</v>
      </c>
      <c r="AS28" s="157"/>
      <c r="AT28" s="157">
        <f>AR28+AS28</f>
        <v>-245591</v>
      </c>
      <c r="AU28" s="157" t="e">
        <f>AT28*AU$4</f>
        <v>#REF!</v>
      </c>
      <c r="AV28" s="157" t="e">
        <f>ROUND(AU28/1000,0)</f>
        <v>#REF!</v>
      </c>
      <c r="AW28" s="158"/>
      <c r="AX28" s="157">
        <f t="shared" si="5"/>
        <v>-475350</v>
      </c>
      <c r="AY28" s="157"/>
      <c r="AZ28" s="157">
        <f>AX28+AY28</f>
        <v>-475350</v>
      </c>
      <c r="BA28" s="157" t="e">
        <f>AZ28*BA$4</f>
        <v>#REF!</v>
      </c>
      <c r="BB28" s="157" t="e">
        <f>ROUND(BA28/1000,0)</f>
        <v>#REF!</v>
      </c>
      <c r="BC28" s="158"/>
      <c r="BD28" s="157">
        <f t="shared" si="6"/>
        <v>-707444</v>
      </c>
      <c r="BE28" s="157"/>
      <c r="BF28" s="157">
        <f>BD28+BE28</f>
        <v>-707444</v>
      </c>
      <c r="BG28" s="157" t="e">
        <f>BF28*BG$4</f>
        <v>#REF!</v>
      </c>
      <c r="BH28" s="157" t="e">
        <f>ROUND(BG28/1000,0)</f>
        <v>#REF!</v>
      </c>
      <c r="BI28" s="158"/>
      <c r="BJ28" s="157" t="e">
        <f t="shared" si="7"/>
        <v>#REF!</v>
      </c>
      <c r="BK28" s="157"/>
      <c r="BL28" s="157" t="e">
        <f>BJ28+BK28</f>
        <v>#REF!</v>
      </c>
      <c r="BM28" s="157" t="e">
        <f>BL28*BM$4</f>
        <v>#REF!</v>
      </c>
      <c r="BN28" s="162" t="e">
        <f>ROUND(BM28/1000,0)+1</f>
        <v>#REF!</v>
      </c>
      <c r="BO28" s="158"/>
      <c r="BQ28" s="157">
        <f>ROUND(E28/1000,0)</f>
        <v>-136</v>
      </c>
      <c r="BR28" s="157">
        <f t="shared" si="22"/>
        <v>-149</v>
      </c>
      <c r="BS28" s="157">
        <f t="shared" si="22"/>
        <v>-170</v>
      </c>
      <c r="BT28" s="157">
        <f t="shared" si="22"/>
        <v>-186</v>
      </c>
      <c r="BU28" s="161">
        <f t="shared" si="23"/>
        <v>-641</v>
      </c>
      <c r="BW28" s="157">
        <f>ROUND(E28*E$4/1000,0)</f>
        <v>-167</v>
      </c>
      <c r="BX28" s="157">
        <f t="shared" ref="BX28:BY31" si="45">ROUND((F28*F$4-E28*E$4)/1000,0)</f>
        <v>-179</v>
      </c>
      <c r="BY28" s="157">
        <f t="shared" si="45"/>
        <v>-195</v>
      </c>
      <c r="BZ28" s="162">
        <f>ROUND((H28*H$4-G28*G$4)/1000,0)+1</f>
        <v>-204</v>
      </c>
      <c r="CA28" s="161">
        <f t="shared" si="24"/>
        <v>-745</v>
      </c>
      <c r="CC28" s="157">
        <f t="shared" si="25"/>
        <v>-167</v>
      </c>
      <c r="CD28" s="157">
        <f t="shared" si="26"/>
        <v>-346</v>
      </c>
      <c r="CE28" s="157">
        <f t="shared" si="27"/>
        <v>-541</v>
      </c>
      <c r="CF28" s="161">
        <f t="shared" si="28"/>
        <v>-745</v>
      </c>
      <c r="CH28" s="157">
        <f>ROUND(Q28/1000,0)</f>
        <v>-187</v>
      </c>
      <c r="CI28" s="157">
        <f>ROUND((W28-Q28)/1000,0)</f>
        <v>-214</v>
      </c>
      <c r="CJ28" s="157">
        <f>ROUND((AC28-W28)/1000,0)</f>
        <v>-193</v>
      </c>
      <c r="CK28" s="161">
        <f>ROUND((AI28-AC28)/1000,0)</f>
        <v>-271</v>
      </c>
      <c r="CM28" s="157">
        <f t="shared" si="29"/>
        <v>-197</v>
      </c>
      <c r="CN28" s="157">
        <f t="shared" si="30"/>
        <v>-226</v>
      </c>
      <c r="CO28" s="157">
        <f t="shared" si="31"/>
        <v>-221</v>
      </c>
      <c r="CP28" s="161">
        <f t="shared" si="32"/>
        <v>-289</v>
      </c>
      <c r="CR28" s="157">
        <f t="shared" si="33"/>
        <v>-197</v>
      </c>
      <c r="CS28" s="157">
        <f t="shared" si="34"/>
        <v>-423</v>
      </c>
      <c r="CT28" s="157">
        <f t="shared" si="35"/>
        <v>-644</v>
      </c>
      <c r="CU28" s="161">
        <f t="shared" si="36"/>
        <v>-933</v>
      </c>
      <c r="CW28" s="157">
        <f>ROUND(AT28/1000,0)</f>
        <v>-246</v>
      </c>
      <c r="CX28" s="157">
        <f>ROUND((AZ28-AT28)/1000,0)</f>
        <v>-230</v>
      </c>
      <c r="CY28" s="157">
        <f>ROUND((BF28-AZ28)/1000,0)</f>
        <v>-232</v>
      </c>
      <c r="CZ28" s="161" t="e">
        <f>ROUND((BL28-BF28)/1000,0)</f>
        <v>#REF!</v>
      </c>
      <c r="DB28" s="157" t="e">
        <f t="shared" si="37"/>
        <v>#REF!</v>
      </c>
      <c r="DC28" s="157" t="e">
        <f t="shared" si="38"/>
        <v>#REF!</v>
      </c>
      <c r="DD28" s="157" t="e">
        <f t="shared" si="39"/>
        <v>#REF!</v>
      </c>
      <c r="DE28" s="161" t="e">
        <f t="shared" si="40"/>
        <v>#REF!</v>
      </c>
      <c r="DG28" s="157" t="e">
        <f t="shared" si="41"/>
        <v>#REF!</v>
      </c>
      <c r="DH28" s="157" t="e">
        <f t="shared" si="42"/>
        <v>#REF!</v>
      </c>
      <c r="DI28" s="157" t="e">
        <f t="shared" si="43"/>
        <v>#REF!</v>
      </c>
      <c r="DJ28" s="161" t="e">
        <f t="shared" si="44"/>
        <v>#REF!</v>
      </c>
      <c r="DL28" s="287"/>
    </row>
    <row r="29" spans="1:116">
      <c r="A29" s="160" t="s">
        <v>658</v>
      </c>
      <c r="B29" s="155"/>
      <c r="C29" s="101"/>
      <c r="D29" s="156"/>
      <c r="E29" s="157">
        <v>0</v>
      </c>
      <c r="F29" s="157">
        <v>0</v>
      </c>
      <c r="G29" s="157">
        <v>0</v>
      </c>
      <c r="H29" s="157">
        <v>0</v>
      </c>
      <c r="I29" s="158"/>
      <c r="J29" s="157">
        <v>0</v>
      </c>
      <c r="K29" s="157">
        <v>0</v>
      </c>
      <c r="L29" s="157"/>
      <c r="M29" s="157">
        <v>0</v>
      </c>
      <c r="N29" s="158"/>
      <c r="O29" s="157">
        <f t="shared" si="0"/>
        <v>0</v>
      </c>
      <c r="P29" s="157"/>
      <c r="Q29" s="157">
        <f>O29+P29</f>
        <v>0</v>
      </c>
      <c r="R29" s="157">
        <f>Q29*R$4</f>
        <v>0</v>
      </c>
      <c r="S29" s="157">
        <f>ROUND(R29/1000,0)</f>
        <v>0</v>
      </c>
      <c r="T29" s="158"/>
      <c r="U29" s="157">
        <f t="shared" si="1"/>
        <v>0</v>
      </c>
      <c r="V29" s="157"/>
      <c r="W29" s="157">
        <f>U29+V29</f>
        <v>0</v>
      </c>
      <c r="X29" s="157">
        <f>W29*X$4</f>
        <v>0</v>
      </c>
      <c r="Y29" s="157">
        <f>ROUND(X29/1000,0)</f>
        <v>0</v>
      </c>
      <c r="Z29" s="158"/>
      <c r="AA29" s="157">
        <f t="shared" si="2"/>
        <v>0</v>
      </c>
      <c r="AB29" s="157"/>
      <c r="AC29" s="157">
        <f>AA29+AB29</f>
        <v>0</v>
      </c>
      <c r="AD29" s="157">
        <f>AC29*AD$4</f>
        <v>0</v>
      </c>
      <c r="AE29" s="157">
        <f>ROUND(AD29/1000,0)</f>
        <v>0</v>
      </c>
      <c r="AF29" s="158"/>
      <c r="AG29" s="157">
        <f t="shared" si="3"/>
        <v>0</v>
      </c>
      <c r="AH29" s="157"/>
      <c r="AI29" s="157">
        <f>AG29+AH29</f>
        <v>0</v>
      </c>
      <c r="AJ29" s="157">
        <f>AI29*AJ$4</f>
        <v>0</v>
      </c>
      <c r="AK29" s="157">
        <f>ROUND(AJ29/1000,0)</f>
        <v>0</v>
      </c>
      <c r="AL29" s="158"/>
      <c r="AM29" s="555">
        <v>0</v>
      </c>
      <c r="AN29" s="555">
        <v>0</v>
      </c>
      <c r="AO29" s="555"/>
      <c r="AP29" s="266" t="e">
        <v>#REF!</v>
      </c>
      <c r="AQ29" s="158"/>
      <c r="AR29" s="157">
        <f t="shared" si="4"/>
        <v>0</v>
      </c>
      <c r="AS29" s="157"/>
      <c r="AT29" s="157">
        <f>AR29+AS29</f>
        <v>0</v>
      </c>
      <c r="AU29" s="157" t="e">
        <f>AT29*AU$4</f>
        <v>#REF!</v>
      </c>
      <c r="AV29" s="157" t="e">
        <f>ROUND(AU29/1000,0)</f>
        <v>#REF!</v>
      </c>
      <c r="AW29" s="158"/>
      <c r="AX29" s="157">
        <f t="shared" si="5"/>
        <v>0</v>
      </c>
      <c r="AY29" s="157"/>
      <c r="AZ29" s="157">
        <f>AX29+AY29</f>
        <v>0</v>
      </c>
      <c r="BA29" s="157" t="e">
        <f>AZ29*BA$4</f>
        <v>#REF!</v>
      </c>
      <c r="BB29" s="157" t="e">
        <f>ROUND(BA29/1000,0)</f>
        <v>#REF!</v>
      </c>
      <c r="BC29" s="158"/>
      <c r="BD29" s="157">
        <f t="shared" si="6"/>
        <v>0</v>
      </c>
      <c r="BE29" s="157"/>
      <c r="BF29" s="157">
        <f>BD29+BE29</f>
        <v>0</v>
      </c>
      <c r="BG29" s="157" t="e">
        <f>BF29*BG$4</f>
        <v>#REF!</v>
      </c>
      <c r="BH29" s="157" t="e">
        <f>ROUND(BG29/1000,0)</f>
        <v>#REF!</v>
      </c>
      <c r="BI29" s="158"/>
      <c r="BJ29" s="157" t="e">
        <f t="shared" si="7"/>
        <v>#REF!</v>
      </c>
      <c r="BK29" s="157"/>
      <c r="BL29" s="157" t="e">
        <f>BJ29+BK29</f>
        <v>#REF!</v>
      </c>
      <c r="BM29" s="157" t="e">
        <f>BL29*BM$4</f>
        <v>#REF!</v>
      </c>
      <c r="BN29" s="157" t="e">
        <f>ROUND(BM29/1000,0)</f>
        <v>#REF!</v>
      </c>
      <c r="BO29" s="158"/>
      <c r="BQ29" s="157">
        <f>ROUND(E29/1000,0)</f>
        <v>0</v>
      </c>
      <c r="BR29" s="157">
        <f t="shared" si="22"/>
        <v>0</v>
      </c>
      <c r="BS29" s="157">
        <f t="shared" si="22"/>
        <v>0</v>
      </c>
      <c r="BT29" s="157">
        <f t="shared" si="22"/>
        <v>0</v>
      </c>
      <c r="BU29" s="161">
        <f t="shared" si="23"/>
        <v>0</v>
      </c>
      <c r="BW29" s="157">
        <f>ROUND(E29*E$4/1000,0)</f>
        <v>0</v>
      </c>
      <c r="BX29" s="157">
        <f t="shared" si="45"/>
        <v>0</v>
      </c>
      <c r="BY29" s="157">
        <f t="shared" si="45"/>
        <v>0</v>
      </c>
      <c r="BZ29" s="157">
        <f>ROUND((H29*H$4-G29*G$4)/1000,0)</f>
        <v>0</v>
      </c>
      <c r="CA29" s="161">
        <f t="shared" si="24"/>
        <v>0</v>
      </c>
      <c r="CC29" s="157">
        <f t="shared" si="25"/>
        <v>0</v>
      </c>
      <c r="CD29" s="157">
        <f t="shared" si="26"/>
        <v>0</v>
      </c>
      <c r="CE29" s="157">
        <f t="shared" si="27"/>
        <v>0</v>
      </c>
      <c r="CF29" s="161">
        <f t="shared" si="28"/>
        <v>0</v>
      </c>
      <c r="CH29" s="157">
        <f>ROUND(Q29/1000,0)</f>
        <v>0</v>
      </c>
      <c r="CI29" s="157">
        <f>ROUND((W29-Q29)/1000,0)</f>
        <v>0</v>
      </c>
      <c r="CJ29" s="157">
        <f>ROUND((AC29-W29)/1000,0)</f>
        <v>0</v>
      </c>
      <c r="CK29" s="161">
        <f>ROUND((AI29-AC29)/1000,0)</f>
        <v>0</v>
      </c>
      <c r="CM29" s="157">
        <f t="shared" si="29"/>
        <v>0</v>
      </c>
      <c r="CN29" s="157">
        <f t="shared" si="30"/>
        <v>0</v>
      </c>
      <c r="CO29" s="157">
        <f t="shared" si="31"/>
        <v>0</v>
      </c>
      <c r="CP29" s="161">
        <f t="shared" si="32"/>
        <v>0</v>
      </c>
      <c r="CR29" s="157">
        <f t="shared" si="33"/>
        <v>0</v>
      </c>
      <c r="CS29" s="157">
        <f t="shared" si="34"/>
        <v>0</v>
      </c>
      <c r="CT29" s="157">
        <f t="shared" si="35"/>
        <v>0</v>
      </c>
      <c r="CU29" s="161">
        <f t="shared" si="36"/>
        <v>0</v>
      </c>
      <c r="CW29" s="157">
        <f>ROUND(AT29/1000,0)</f>
        <v>0</v>
      </c>
      <c r="CX29" s="157">
        <f>ROUND((AZ29-AT29)/1000,0)</f>
        <v>0</v>
      </c>
      <c r="CY29" s="157">
        <f>ROUND((BF29-AZ29)/1000,0)</f>
        <v>0</v>
      </c>
      <c r="CZ29" s="161" t="e">
        <f>ROUND((BL29-BF29)/1000,0)</f>
        <v>#REF!</v>
      </c>
      <c r="DB29" s="157" t="e">
        <f t="shared" si="37"/>
        <v>#REF!</v>
      </c>
      <c r="DC29" s="157" t="e">
        <f t="shared" si="38"/>
        <v>#REF!</v>
      </c>
      <c r="DD29" s="157" t="e">
        <f t="shared" si="39"/>
        <v>#REF!</v>
      </c>
      <c r="DE29" s="161" t="e">
        <f t="shared" si="40"/>
        <v>#REF!</v>
      </c>
      <c r="DG29" s="157" t="e">
        <f t="shared" si="41"/>
        <v>#REF!</v>
      </c>
      <c r="DH29" s="157" t="e">
        <f t="shared" si="42"/>
        <v>#REF!</v>
      </c>
      <c r="DI29" s="157" t="e">
        <f t="shared" si="43"/>
        <v>#REF!</v>
      </c>
      <c r="DJ29" s="161" t="e">
        <f t="shared" si="44"/>
        <v>#REF!</v>
      </c>
      <c r="DL29" s="287"/>
    </row>
    <row r="30" spans="1:116">
      <c r="A30" s="160" t="s">
        <v>659</v>
      </c>
      <c r="B30" s="155"/>
      <c r="C30" s="101"/>
      <c r="D30" s="156"/>
      <c r="E30" s="157">
        <v>-451441.59622000001</v>
      </c>
      <c r="F30" s="157">
        <v>-924507.35318000009</v>
      </c>
      <c r="G30" s="157">
        <v>-1461056.6029699999</v>
      </c>
      <c r="H30" s="157">
        <v>-2037361.1301900004</v>
      </c>
      <c r="I30" s="158"/>
      <c r="J30" s="157">
        <v>-478676.7</v>
      </c>
      <c r="K30" s="157">
        <v>-979802.65</v>
      </c>
      <c r="L30" s="157">
        <v>-1518363.0812198611</v>
      </c>
      <c r="M30" s="157">
        <v>-2340914</v>
      </c>
      <c r="N30" s="158"/>
      <c r="O30" s="157">
        <f t="shared" si="0"/>
        <v>-478676.7</v>
      </c>
      <c r="P30" s="157"/>
      <c r="Q30" s="157">
        <f>O30+P30</f>
        <v>-478676.7</v>
      </c>
      <c r="R30" s="157">
        <f>Q30*R$4</f>
        <v>-504190.16810999997</v>
      </c>
      <c r="S30" s="157">
        <f>ROUND(R30/1000,0)</f>
        <v>-504</v>
      </c>
      <c r="T30" s="158"/>
      <c r="U30" s="157">
        <f t="shared" si="1"/>
        <v>-979802.65</v>
      </c>
      <c r="V30" s="157"/>
      <c r="W30" s="157">
        <f>U30+V30</f>
        <v>-979802.65</v>
      </c>
      <c r="X30" s="157">
        <f>W30*X$4</f>
        <v>-1035847.3615799999</v>
      </c>
      <c r="Y30" s="157">
        <f>ROUND(X30/1000,0)</f>
        <v>-1036</v>
      </c>
      <c r="Z30" s="158"/>
      <c r="AA30" s="157">
        <f t="shared" si="2"/>
        <v>-1518363.0812198611</v>
      </c>
      <c r="AB30" s="157"/>
      <c r="AC30" s="157">
        <f>AA30+AB30</f>
        <v>-1518363.0812198611</v>
      </c>
      <c r="AD30" s="157">
        <f>AC30*AD$4</f>
        <v>-1648334.9609722809</v>
      </c>
      <c r="AE30" s="157">
        <f>ROUND(AD30/1000,0)</f>
        <v>-1648</v>
      </c>
      <c r="AF30" s="158"/>
      <c r="AG30" s="157">
        <f t="shared" si="3"/>
        <v>-2340914</v>
      </c>
      <c r="AH30" s="157"/>
      <c r="AI30" s="157">
        <f>AG30+AH30</f>
        <v>-2340914</v>
      </c>
      <c r="AJ30" s="157">
        <f>AI30*AJ$4</f>
        <v>-2526782.5715999999</v>
      </c>
      <c r="AK30" s="157">
        <f>ROUND(AJ30/1000,0)</f>
        <v>-2527</v>
      </c>
      <c r="AL30" s="158"/>
      <c r="AM30" s="555">
        <v>-463996</v>
      </c>
      <c r="AN30" s="555">
        <v>-920602</v>
      </c>
      <c r="AO30" s="555">
        <v>-1478830</v>
      </c>
      <c r="AP30" s="266" t="e">
        <v>#REF!</v>
      </c>
      <c r="AQ30" s="158"/>
      <c r="AR30" s="157">
        <f t="shared" si="4"/>
        <v>-463996</v>
      </c>
      <c r="AS30" s="157"/>
      <c r="AT30" s="157">
        <f>AR30+AS30</f>
        <v>-463996</v>
      </c>
      <c r="AU30" s="157" t="e">
        <f>AT30*AU$4</f>
        <v>#REF!</v>
      </c>
      <c r="AV30" s="157" t="e">
        <f>ROUND(AU30/1000,0)</f>
        <v>#REF!</v>
      </c>
      <c r="AW30" s="158"/>
      <c r="AX30" s="157">
        <f t="shared" si="5"/>
        <v>-920602</v>
      </c>
      <c r="AY30" s="157"/>
      <c r="AZ30" s="157">
        <f>AX30+AY30</f>
        <v>-920602</v>
      </c>
      <c r="BA30" s="157" t="e">
        <f>AZ30*BA$4</f>
        <v>#REF!</v>
      </c>
      <c r="BB30" s="157" t="e">
        <f>ROUND(BA30/1000,0)</f>
        <v>#REF!</v>
      </c>
      <c r="BC30" s="158"/>
      <c r="BD30" s="157">
        <f t="shared" si="6"/>
        <v>-1478830</v>
      </c>
      <c r="BE30" s="157"/>
      <c r="BF30" s="157">
        <f>BD30+BE30</f>
        <v>-1478830</v>
      </c>
      <c r="BG30" s="157" t="e">
        <f>BF30*BG$4</f>
        <v>#REF!</v>
      </c>
      <c r="BH30" s="157" t="e">
        <f>ROUND(BG30/1000,0)</f>
        <v>#REF!</v>
      </c>
      <c r="BI30" s="158"/>
      <c r="BJ30" s="157" t="e">
        <f t="shared" si="7"/>
        <v>#REF!</v>
      </c>
      <c r="BK30" s="157"/>
      <c r="BL30" s="157" t="e">
        <f>BJ30+BK30</f>
        <v>#REF!</v>
      </c>
      <c r="BM30" s="157" t="e">
        <f>BL30*BM$4</f>
        <v>#REF!</v>
      </c>
      <c r="BN30" s="157" t="e">
        <f>ROUND(BM30/1000,0)</f>
        <v>#REF!</v>
      </c>
      <c r="BO30" s="158"/>
      <c r="BQ30" s="157">
        <f>ROUND(E30/1000,0)</f>
        <v>-451</v>
      </c>
      <c r="BR30" s="157">
        <f t="shared" si="22"/>
        <v>-473</v>
      </c>
      <c r="BS30" s="157">
        <f t="shared" si="22"/>
        <v>-537</v>
      </c>
      <c r="BT30" s="157">
        <f t="shared" si="22"/>
        <v>-576</v>
      </c>
      <c r="BU30" s="161">
        <f t="shared" si="23"/>
        <v>-2037</v>
      </c>
      <c r="BW30" s="157">
        <f>ROUND(E30*E$4/1000,0)</f>
        <v>-555</v>
      </c>
      <c r="BX30" s="157">
        <f t="shared" si="45"/>
        <v>-565</v>
      </c>
      <c r="BY30" s="157">
        <f t="shared" si="45"/>
        <v>-615</v>
      </c>
      <c r="BZ30" s="157">
        <f>ROUND((H30*H$4-G30*G$4)/1000,0)</f>
        <v>-631</v>
      </c>
      <c r="CA30" s="161">
        <f t="shared" si="24"/>
        <v>-2366</v>
      </c>
      <c r="CC30" s="157">
        <f t="shared" si="25"/>
        <v>-555</v>
      </c>
      <c r="CD30" s="157">
        <f t="shared" si="26"/>
        <v>-1120</v>
      </c>
      <c r="CE30" s="157">
        <f t="shared" si="27"/>
        <v>-1735</v>
      </c>
      <c r="CF30" s="161">
        <f t="shared" si="28"/>
        <v>-2366</v>
      </c>
      <c r="CH30" s="157">
        <f>ROUND(Q30/1000,0)</f>
        <v>-479</v>
      </c>
      <c r="CI30" s="157">
        <f>ROUND((W30-Q30)/1000,0)</f>
        <v>-501</v>
      </c>
      <c r="CJ30" s="157">
        <f>ROUND((AC30-W30)/1000,0)</f>
        <v>-539</v>
      </c>
      <c r="CK30" s="161">
        <f>ROUND((AI30-AC30)/1000,0)</f>
        <v>-823</v>
      </c>
      <c r="CM30" s="157">
        <f t="shared" si="29"/>
        <v>-504</v>
      </c>
      <c r="CN30" s="157">
        <f t="shared" si="30"/>
        <v>-532</v>
      </c>
      <c r="CO30" s="157">
        <f t="shared" si="31"/>
        <v>-612</v>
      </c>
      <c r="CP30" s="161">
        <f t="shared" si="32"/>
        <v>-879</v>
      </c>
      <c r="CR30" s="157">
        <f t="shared" si="33"/>
        <v>-504</v>
      </c>
      <c r="CS30" s="157">
        <f t="shared" si="34"/>
        <v>-1036</v>
      </c>
      <c r="CT30" s="157">
        <f t="shared" si="35"/>
        <v>-1648</v>
      </c>
      <c r="CU30" s="161">
        <f t="shared" si="36"/>
        <v>-2527</v>
      </c>
      <c r="CW30" s="157">
        <f>ROUND(AT30/1000,0)</f>
        <v>-464</v>
      </c>
      <c r="CX30" s="157">
        <f>ROUND((AZ30-AT30)/1000,0)</f>
        <v>-457</v>
      </c>
      <c r="CY30" s="157">
        <f>ROUND((BF30-AZ30)/1000,0)</f>
        <v>-558</v>
      </c>
      <c r="CZ30" s="161" t="e">
        <f>ROUND((BL30-BF30)/1000,0)</f>
        <v>#REF!</v>
      </c>
      <c r="DB30" s="157" t="e">
        <f t="shared" si="37"/>
        <v>#REF!</v>
      </c>
      <c r="DC30" s="157" t="e">
        <f t="shared" si="38"/>
        <v>#REF!</v>
      </c>
      <c r="DD30" s="157" t="e">
        <f t="shared" si="39"/>
        <v>#REF!</v>
      </c>
      <c r="DE30" s="161" t="e">
        <f t="shared" si="40"/>
        <v>#REF!</v>
      </c>
      <c r="DG30" s="157" t="e">
        <f t="shared" si="41"/>
        <v>#REF!</v>
      </c>
      <c r="DH30" s="157" t="e">
        <f t="shared" si="42"/>
        <v>#REF!</v>
      </c>
      <c r="DI30" s="157" t="e">
        <f t="shared" si="43"/>
        <v>#REF!</v>
      </c>
      <c r="DJ30" s="161" t="e">
        <f t="shared" si="44"/>
        <v>#REF!</v>
      </c>
      <c r="DL30" s="287"/>
    </row>
    <row r="31" spans="1:116">
      <c r="A31" s="160" t="s">
        <v>660</v>
      </c>
      <c r="B31" s="155"/>
      <c r="C31" s="101"/>
      <c r="D31" s="156"/>
      <c r="E31" s="157">
        <v>0</v>
      </c>
      <c r="F31" s="157">
        <v>0</v>
      </c>
      <c r="G31" s="157">
        <v>0</v>
      </c>
      <c r="H31" s="157">
        <v>0</v>
      </c>
      <c r="I31" s="158"/>
      <c r="J31" s="157">
        <v>0</v>
      </c>
      <c r="K31" s="157">
        <v>0</v>
      </c>
      <c r="L31" s="157"/>
      <c r="M31" s="157"/>
      <c r="N31" s="158"/>
      <c r="O31" s="157">
        <f t="shared" si="0"/>
        <v>0</v>
      </c>
      <c r="P31" s="157"/>
      <c r="Q31" s="157">
        <f>O31+P31</f>
        <v>0</v>
      </c>
      <c r="R31" s="157">
        <f>Q31*R$4</f>
        <v>0</v>
      </c>
      <c r="S31" s="157">
        <f>ROUND(R31/1000,0)</f>
        <v>0</v>
      </c>
      <c r="T31" s="158"/>
      <c r="U31" s="157">
        <f t="shared" si="1"/>
        <v>0</v>
      </c>
      <c r="V31" s="157"/>
      <c r="W31" s="157">
        <f>U31+V31</f>
        <v>0</v>
      </c>
      <c r="X31" s="157">
        <f>W31*X$4</f>
        <v>0</v>
      </c>
      <c r="Y31" s="157">
        <f>ROUND(X31/1000,0)</f>
        <v>0</v>
      </c>
      <c r="Z31" s="158"/>
      <c r="AA31" s="157">
        <f t="shared" si="2"/>
        <v>0</v>
      </c>
      <c r="AB31" s="157"/>
      <c r="AC31" s="157">
        <f>AA31+AB31</f>
        <v>0</v>
      </c>
      <c r="AD31" s="157">
        <f>AC31*AD$4</f>
        <v>0</v>
      </c>
      <c r="AE31" s="157">
        <f>ROUND(AD31/1000,0)</f>
        <v>0</v>
      </c>
      <c r="AF31" s="158"/>
      <c r="AG31" s="157">
        <f t="shared" si="3"/>
        <v>0</v>
      </c>
      <c r="AH31" s="157"/>
      <c r="AI31" s="157">
        <f>AG31+AH31</f>
        <v>0</v>
      </c>
      <c r="AJ31" s="157">
        <f>AI31*AJ$4</f>
        <v>0</v>
      </c>
      <c r="AK31" s="157">
        <f>ROUND(AJ31/1000,0)</f>
        <v>0</v>
      </c>
      <c r="AL31" s="158"/>
      <c r="AM31" s="555">
        <v>0</v>
      </c>
      <c r="AN31" s="555"/>
      <c r="AO31" s="555"/>
      <c r="AP31" s="266" t="e">
        <v>#REF!</v>
      </c>
      <c r="AQ31" s="158"/>
      <c r="AR31" s="157">
        <f t="shared" si="4"/>
        <v>0</v>
      </c>
      <c r="AS31" s="157"/>
      <c r="AT31" s="157">
        <f>AR31+AS31</f>
        <v>0</v>
      </c>
      <c r="AU31" s="157" t="e">
        <f>AT31*AU$4</f>
        <v>#REF!</v>
      </c>
      <c r="AV31" s="157" t="e">
        <f>ROUND(AU31/1000,0)</f>
        <v>#REF!</v>
      </c>
      <c r="AW31" s="158"/>
      <c r="AX31" s="157">
        <f t="shared" si="5"/>
        <v>0</v>
      </c>
      <c r="AY31" s="157"/>
      <c r="AZ31" s="157">
        <f>AX31+AY31</f>
        <v>0</v>
      </c>
      <c r="BA31" s="157" t="e">
        <f>AZ31*BA$4</f>
        <v>#REF!</v>
      </c>
      <c r="BB31" s="157" t="e">
        <f>ROUND(BA31/1000,0)</f>
        <v>#REF!</v>
      </c>
      <c r="BC31" s="158"/>
      <c r="BD31" s="157">
        <f t="shared" si="6"/>
        <v>0</v>
      </c>
      <c r="BE31" s="157"/>
      <c r="BF31" s="157">
        <f>BD31+BE31</f>
        <v>0</v>
      </c>
      <c r="BG31" s="157" t="e">
        <f>BF31*BG$4</f>
        <v>#REF!</v>
      </c>
      <c r="BH31" s="157" t="e">
        <f>ROUND(BG31/1000,0)</f>
        <v>#REF!</v>
      </c>
      <c r="BI31" s="158"/>
      <c r="BJ31" s="157" t="e">
        <f t="shared" si="7"/>
        <v>#REF!</v>
      </c>
      <c r="BK31" s="157"/>
      <c r="BL31" s="157" t="e">
        <f>BJ31+BK31</f>
        <v>#REF!</v>
      </c>
      <c r="BM31" s="157" t="e">
        <f>BL31*BM$4</f>
        <v>#REF!</v>
      </c>
      <c r="BN31" s="157" t="e">
        <f>ROUND(BM31/1000,0)</f>
        <v>#REF!</v>
      </c>
      <c r="BO31" s="158"/>
      <c r="BQ31" s="157">
        <f>ROUND(E31/1000,0)</f>
        <v>0</v>
      </c>
      <c r="BR31" s="157">
        <f t="shared" si="22"/>
        <v>0</v>
      </c>
      <c r="BS31" s="157">
        <f t="shared" si="22"/>
        <v>0</v>
      </c>
      <c r="BT31" s="157">
        <f t="shared" si="22"/>
        <v>0</v>
      </c>
      <c r="BU31" s="161">
        <f t="shared" si="23"/>
        <v>0</v>
      </c>
      <c r="BW31" s="157">
        <f>ROUND(E31*E$4/1000,0)</f>
        <v>0</v>
      </c>
      <c r="BX31" s="157">
        <f t="shared" si="45"/>
        <v>0</v>
      </c>
      <c r="BY31" s="157">
        <f t="shared" si="45"/>
        <v>0</v>
      </c>
      <c r="BZ31" s="157">
        <f>ROUND((H31*H$4-G31*G$4)/1000,0)</f>
        <v>0</v>
      </c>
      <c r="CA31" s="161">
        <f t="shared" si="24"/>
        <v>0</v>
      </c>
      <c r="CC31" s="157">
        <f t="shared" si="25"/>
        <v>0</v>
      </c>
      <c r="CD31" s="157">
        <f t="shared" si="26"/>
        <v>0</v>
      </c>
      <c r="CE31" s="157">
        <f t="shared" si="27"/>
        <v>0</v>
      </c>
      <c r="CF31" s="161">
        <f t="shared" si="28"/>
        <v>0</v>
      </c>
      <c r="CH31" s="157">
        <f>ROUND(Q31/1000,0)</f>
        <v>0</v>
      </c>
      <c r="CI31" s="157">
        <f>ROUND((W31-Q31)/1000,0)</f>
        <v>0</v>
      </c>
      <c r="CJ31" s="157">
        <f>ROUND((AC31-W31)/1000,0)</f>
        <v>0</v>
      </c>
      <c r="CK31" s="161">
        <f>ROUND((AI31-AC31)/1000,0)</f>
        <v>0</v>
      </c>
      <c r="CM31" s="157">
        <f t="shared" si="29"/>
        <v>0</v>
      </c>
      <c r="CN31" s="157">
        <f t="shared" si="30"/>
        <v>0</v>
      </c>
      <c r="CO31" s="157">
        <f t="shared" si="31"/>
        <v>0</v>
      </c>
      <c r="CP31" s="161">
        <f t="shared" si="32"/>
        <v>0</v>
      </c>
      <c r="CR31" s="157">
        <f t="shared" si="33"/>
        <v>0</v>
      </c>
      <c r="CS31" s="157">
        <f t="shared" si="34"/>
        <v>0</v>
      </c>
      <c r="CT31" s="157">
        <f t="shared" si="35"/>
        <v>0</v>
      </c>
      <c r="CU31" s="161">
        <f t="shared" si="36"/>
        <v>0</v>
      </c>
      <c r="CW31" s="157">
        <f>ROUND(AT31/1000,0)</f>
        <v>0</v>
      </c>
      <c r="CX31" s="157">
        <f>ROUND((AZ31-AT31)/1000,0)</f>
        <v>0</v>
      </c>
      <c r="CY31" s="157">
        <f>ROUND((BF31-AZ31)/1000,0)</f>
        <v>0</v>
      </c>
      <c r="CZ31" s="161" t="e">
        <f>ROUND((BL31-BF31)/1000,0)</f>
        <v>#REF!</v>
      </c>
      <c r="DB31" s="157" t="e">
        <f t="shared" si="37"/>
        <v>#REF!</v>
      </c>
      <c r="DC31" s="157" t="e">
        <f t="shared" si="38"/>
        <v>#REF!</v>
      </c>
      <c r="DD31" s="157" t="e">
        <f t="shared" si="39"/>
        <v>#REF!</v>
      </c>
      <c r="DE31" s="161" t="e">
        <f t="shared" si="40"/>
        <v>#REF!</v>
      </c>
      <c r="DG31" s="157" t="e">
        <f t="shared" si="41"/>
        <v>#REF!</v>
      </c>
      <c r="DH31" s="157" t="e">
        <f t="shared" si="42"/>
        <v>#REF!</v>
      </c>
      <c r="DI31" s="157" t="e">
        <f t="shared" si="43"/>
        <v>#REF!</v>
      </c>
      <c r="DJ31" s="161" t="e">
        <f t="shared" si="44"/>
        <v>#REF!</v>
      </c>
      <c r="DL31" s="287"/>
    </row>
    <row r="32" spans="1:116">
      <c r="A32" s="163" t="s">
        <v>661</v>
      </c>
      <c r="B32" s="164"/>
      <c r="C32" s="165"/>
      <c r="D32" s="166"/>
      <c r="E32" s="66">
        <v>1374868.7212600003</v>
      </c>
      <c r="F32" s="66">
        <v>2971254.1024300004</v>
      </c>
      <c r="G32" s="66">
        <v>4719382.8954258021</v>
      </c>
      <c r="H32" s="66">
        <v>6347785.939199999</v>
      </c>
      <c r="I32" s="167"/>
      <c r="J32" s="66">
        <f>J25+SUM(J27:J31)</f>
        <v>1777469.9</v>
      </c>
      <c r="K32" s="66">
        <f>K25+SUM(K27:K31)</f>
        <v>3673770.49</v>
      </c>
      <c r="L32" s="66">
        <f>L25+SUM(L27:L31)</f>
        <v>5756749.4126001392</v>
      </c>
      <c r="M32" s="66">
        <f>M25+SUM(M27:M31)</f>
        <v>7464789</v>
      </c>
      <c r="N32" s="167"/>
      <c r="O32" s="66">
        <f t="shared" si="0"/>
        <v>1777469.9</v>
      </c>
      <c r="P32" s="66">
        <f>P25+SUM(P27:P31)</f>
        <v>0</v>
      </c>
      <c r="Q32" s="66">
        <f>Q25+SUM(Q27:Q31)</f>
        <v>1777469.9</v>
      </c>
      <c r="R32" s="66">
        <f>R25+SUM(R27:R31)</f>
        <v>1872209.0456699999</v>
      </c>
      <c r="S32" s="66">
        <f>S25+SUM(S27:S31)</f>
        <v>1872</v>
      </c>
      <c r="T32" s="167"/>
      <c r="U32" s="66">
        <f t="shared" si="1"/>
        <v>3673770.49</v>
      </c>
      <c r="V32" s="66">
        <f>V25+SUM(V27:V31)</f>
        <v>0</v>
      </c>
      <c r="W32" s="66">
        <f>W25+SUM(W27:W31)</f>
        <v>3673770.49</v>
      </c>
      <c r="X32" s="66">
        <f>X25+SUM(X27:X31)</f>
        <v>3883910.1620280002</v>
      </c>
      <c r="Y32" s="66">
        <f>Y25+SUM(Y27:Y31)</f>
        <v>3884</v>
      </c>
      <c r="Z32" s="167"/>
      <c r="AA32" s="66">
        <f t="shared" si="2"/>
        <v>5756749.4126001392</v>
      </c>
      <c r="AB32" s="66">
        <f>AB25+SUM(AB27:AB31)</f>
        <v>0</v>
      </c>
      <c r="AC32" s="66">
        <f>AC25+SUM(AC27:AC31)</f>
        <v>5756749.4126001392</v>
      </c>
      <c r="AD32" s="66">
        <f>AD25+SUM(AD27:AD31)</f>
        <v>6249527.1623187093</v>
      </c>
      <c r="AE32" s="66">
        <f>AE25+SUM(AE27:AE31)</f>
        <v>6250</v>
      </c>
      <c r="AF32" s="167"/>
      <c r="AG32" s="66">
        <f t="shared" si="3"/>
        <v>7464789</v>
      </c>
      <c r="AH32" s="66">
        <f>AH25+SUM(AH27:AH31)</f>
        <v>0</v>
      </c>
      <c r="AI32" s="66">
        <f>AI25+SUM(AI27:AI31)</f>
        <v>7464789</v>
      </c>
      <c r="AJ32" s="66">
        <f>AJ25+SUM(AJ27:AJ31)</f>
        <v>8057493.2465999993</v>
      </c>
      <c r="AK32" s="66">
        <f>AK25+SUM(AK27:AK31)</f>
        <v>8058</v>
      </c>
      <c r="AL32" s="167"/>
      <c r="AM32" s="332">
        <f>AM25+SUM(AM27:AM31)</f>
        <v>1617943</v>
      </c>
      <c r="AN32" s="332">
        <f>AN25+SUM(AN27:AN31)</f>
        <v>3344511</v>
      </c>
      <c r="AO32" s="66">
        <f>AO25+SUM(AO27:AO31)</f>
        <v>4972045</v>
      </c>
      <c r="AP32" s="66" t="e">
        <f>AP25+SUM(AP28:AP31)</f>
        <v>#REF!</v>
      </c>
      <c r="AQ32" s="167"/>
      <c r="AR32" s="66">
        <f t="shared" si="4"/>
        <v>1617943</v>
      </c>
      <c r="AS32" s="66">
        <f>AS25+SUM(AS27:AS31)</f>
        <v>0</v>
      </c>
      <c r="AT32" s="66">
        <f>AT25+SUM(AT27:AT31)</f>
        <v>1617943</v>
      </c>
      <c r="AU32" s="66" t="e">
        <f>AU25+SUM(AU27:AU31)</f>
        <v>#REF!</v>
      </c>
      <c r="AV32" s="66" t="e">
        <f>AV25+SUM(AV27:AV31)</f>
        <v>#REF!</v>
      </c>
      <c r="AW32" s="167"/>
      <c r="AX32" s="66">
        <f t="shared" si="5"/>
        <v>3344511</v>
      </c>
      <c r="AY32" s="66">
        <f>AY25+SUM(AY27:AY31)</f>
        <v>0</v>
      </c>
      <c r="AZ32" s="66">
        <f>AZ25+SUM(AZ27:AZ31)</f>
        <v>3344511</v>
      </c>
      <c r="BA32" s="66" t="e">
        <f>BA25+SUM(BA27:BA31)</f>
        <v>#REF!</v>
      </c>
      <c r="BB32" s="66" t="e">
        <f>BB25+SUM(BB27:BB31)</f>
        <v>#REF!</v>
      </c>
      <c r="BC32" s="167"/>
      <c r="BD32" s="66">
        <f t="shared" si="6"/>
        <v>4972045</v>
      </c>
      <c r="BE32" s="66">
        <f>BE25+SUM(BE27:BE31)</f>
        <v>0</v>
      </c>
      <c r="BF32" s="66">
        <f>BF25+SUM(BF27:BF31)</f>
        <v>4972045</v>
      </c>
      <c r="BG32" s="66" t="e">
        <f>BG25+SUM(BG27:BG31)</f>
        <v>#REF!</v>
      </c>
      <c r="BH32" s="66" t="e">
        <f>BH25+SUM(BH27:BH31)</f>
        <v>#REF!</v>
      </c>
      <c r="BI32" s="167"/>
      <c r="BJ32" s="66" t="e">
        <f t="shared" si="7"/>
        <v>#REF!</v>
      </c>
      <c r="BK32" s="66">
        <f>BK25+SUM(BK28:BK31)</f>
        <v>0</v>
      </c>
      <c r="BL32" s="66" t="e">
        <f>BL25+SUM(BL28:BL31)</f>
        <v>#REF!</v>
      </c>
      <c r="BM32" s="66" t="e">
        <f>BM25+SUM(BM28:BM31)</f>
        <v>#REF!</v>
      </c>
      <c r="BN32" s="66" t="e">
        <f>BN25+SUM(BN28:BN31)</f>
        <v>#REF!</v>
      </c>
      <c r="BO32" s="167"/>
      <c r="BQ32" s="66">
        <f>BQ25+SUM(BQ27:BQ31)</f>
        <v>1376</v>
      </c>
      <c r="BR32" s="66">
        <f>BR25+SUM(BR27:BR31)</f>
        <v>1596</v>
      </c>
      <c r="BS32" s="66">
        <f>BS25+SUM(BS27:BS31)</f>
        <v>1747</v>
      </c>
      <c r="BT32" s="66">
        <f>BT25+SUM(BT27:BT31)</f>
        <v>1630</v>
      </c>
      <c r="BU32" s="168">
        <f t="shared" si="23"/>
        <v>6349</v>
      </c>
      <c r="BW32" s="66">
        <f>BW25+SUM(BW27:BW31)</f>
        <v>1689</v>
      </c>
      <c r="BX32" s="178">
        <f>BX25+SUM(BX27:BX31)-1</f>
        <v>1910</v>
      </c>
      <c r="BY32" s="178">
        <f>BY25+SUM(BY27:BY31)-1</f>
        <v>2006</v>
      </c>
      <c r="BZ32" s="66">
        <f>BZ25+SUM(BZ27:BZ31)</f>
        <v>1769</v>
      </c>
      <c r="CA32" s="168">
        <f t="shared" si="24"/>
        <v>7374</v>
      </c>
      <c r="CC32" s="66">
        <f t="shared" si="25"/>
        <v>1689</v>
      </c>
      <c r="CD32" s="66">
        <f t="shared" si="26"/>
        <v>3599</v>
      </c>
      <c r="CE32" s="66">
        <f t="shared" si="27"/>
        <v>5605</v>
      </c>
      <c r="CF32" s="168">
        <f t="shared" si="28"/>
        <v>7374</v>
      </c>
      <c r="CH32" s="66">
        <f>CH25+SUM(CH27:CH31)</f>
        <v>1776</v>
      </c>
      <c r="CI32" s="66">
        <f>CI25+SUM(CI27:CI31)</f>
        <v>1895</v>
      </c>
      <c r="CJ32" s="66">
        <f>CJ25+SUM(CJ27:CJ31)</f>
        <v>2082</v>
      </c>
      <c r="CK32" s="168">
        <f>CK25+SUM(CK27:CK31)</f>
        <v>1707</v>
      </c>
      <c r="CM32" s="66">
        <f t="shared" si="29"/>
        <v>1872</v>
      </c>
      <c r="CN32" s="66">
        <f t="shared" si="30"/>
        <v>2012</v>
      </c>
      <c r="CO32" s="66">
        <f t="shared" si="31"/>
        <v>2366</v>
      </c>
      <c r="CP32" s="168">
        <f t="shared" si="32"/>
        <v>1808</v>
      </c>
      <c r="CR32" s="66">
        <f t="shared" si="33"/>
        <v>1872</v>
      </c>
      <c r="CS32" s="66">
        <f t="shared" si="34"/>
        <v>3884</v>
      </c>
      <c r="CT32" s="66">
        <f t="shared" si="35"/>
        <v>6250</v>
      </c>
      <c r="CU32" s="168">
        <f t="shared" si="36"/>
        <v>8058</v>
      </c>
      <c r="CW32" s="66">
        <f>CW25+SUM(CW27:CW31)</f>
        <v>1617</v>
      </c>
      <c r="CX32" s="66">
        <f>CX25+SUM(CX27:CX31)</f>
        <v>1726</v>
      </c>
      <c r="CY32" s="66">
        <f>CY25+SUM(CY27:CY31)</f>
        <v>1628</v>
      </c>
      <c r="CZ32" s="168" t="e">
        <f>CZ25+SUM(CZ28:CZ31)</f>
        <v>#REF!</v>
      </c>
      <c r="DB32" s="66" t="e">
        <f t="shared" si="37"/>
        <v>#REF!</v>
      </c>
      <c r="DC32" s="66" t="e">
        <f t="shared" si="38"/>
        <v>#REF!</v>
      </c>
      <c r="DD32" s="66" t="e">
        <f t="shared" si="39"/>
        <v>#REF!</v>
      </c>
      <c r="DE32" s="168" t="e">
        <f t="shared" si="40"/>
        <v>#REF!</v>
      </c>
      <c r="DG32" s="66" t="e">
        <f t="shared" si="41"/>
        <v>#REF!</v>
      </c>
      <c r="DH32" s="66" t="e">
        <f t="shared" si="42"/>
        <v>#REF!</v>
      </c>
      <c r="DI32" s="66" t="e">
        <f t="shared" si="43"/>
        <v>#REF!</v>
      </c>
      <c r="DJ32" s="168" t="e">
        <f t="shared" si="44"/>
        <v>#REF!</v>
      </c>
      <c r="DL32" s="287"/>
    </row>
    <row r="33" spans="1:116">
      <c r="A33" s="169"/>
      <c r="B33" s="155"/>
      <c r="C33" s="101"/>
      <c r="D33" s="156"/>
      <c r="E33" s="157"/>
      <c r="F33" s="157"/>
      <c r="G33" s="157"/>
      <c r="H33" s="157"/>
      <c r="I33" s="158"/>
      <c r="J33" s="157"/>
      <c r="K33" s="157"/>
      <c r="L33" s="157"/>
      <c r="M33" s="157"/>
      <c r="N33" s="158"/>
      <c r="O33" s="157"/>
      <c r="P33" s="157"/>
      <c r="Q33" s="157"/>
      <c r="R33" s="157"/>
      <c r="S33" s="157"/>
      <c r="T33" s="158"/>
      <c r="U33" s="157"/>
      <c r="V33" s="157"/>
      <c r="W33" s="157"/>
      <c r="X33" s="157"/>
      <c r="Y33" s="157"/>
      <c r="Z33" s="158"/>
      <c r="AA33" s="157"/>
      <c r="AB33" s="157"/>
      <c r="AC33" s="157"/>
      <c r="AD33" s="157"/>
      <c r="AE33" s="157"/>
      <c r="AF33" s="158"/>
      <c r="AG33" s="157"/>
      <c r="AH33" s="157"/>
      <c r="AI33" s="157"/>
      <c r="AJ33" s="157"/>
      <c r="AK33" s="157"/>
      <c r="AL33" s="158"/>
      <c r="AM33" s="213"/>
      <c r="AN33" s="213"/>
      <c r="AO33" s="157"/>
      <c r="AP33" s="157"/>
      <c r="AQ33" s="158"/>
      <c r="AR33" s="157"/>
      <c r="AS33" s="157"/>
      <c r="AT33" s="157"/>
      <c r="AU33" s="157"/>
      <c r="AV33" s="157"/>
      <c r="AW33" s="158"/>
      <c r="AX33" s="157"/>
      <c r="AY33" s="157"/>
      <c r="AZ33" s="157"/>
      <c r="BA33" s="157"/>
      <c r="BB33" s="157"/>
      <c r="BC33" s="158"/>
      <c r="BD33" s="157"/>
      <c r="BE33" s="157"/>
      <c r="BF33" s="157"/>
      <c r="BG33" s="157"/>
      <c r="BH33" s="157"/>
      <c r="BI33" s="158"/>
      <c r="BJ33" s="157"/>
      <c r="BK33" s="157"/>
      <c r="BL33" s="157"/>
      <c r="BM33" s="157"/>
      <c r="BN33" s="157"/>
      <c r="BO33" s="158"/>
      <c r="BQ33" s="157"/>
      <c r="BR33" s="157"/>
      <c r="BS33" s="157"/>
      <c r="BT33" s="157"/>
      <c r="BU33" s="161"/>
      <c r="BW33" s="157"/>
      <c r="BX33" s="157"/>
      <c r="BY33" s="157"/>
      <c r="BZ33" s="157"/>
      <c r="CA33" s="161"/>
      <c r="CC33" s="157"/>
      <c r="CD33" s="157"/>
      <c r="CE33" s="157"/>
      <c r="CF33" s="161"/>
      <c r="CH33" s="157"/>
      <c r="CI33" s="157"/>
      <c r="CJ33" s="157"/>
      <c r="CK33" s="161"/>
      <c r="CM33" s="157"/>
      <c r="CN33" s="157"/>
      <c r="CO33" s="157"/>
      <c r="CP33" s="161"/>
      <c r="CR33" s="157"/>
      <c r="CS33" s="157"/>
      <c r="CT33" s="157"/>
      <c r="CU33" s="161"/>
      <c r="CW33" s="157"/>
      <c r="CX33" s="157"/>
      <c r="CY33" s="157"/>
      <c r="CZ33" s="161"/>
      <c r="DB33" s="157"/>
      <c r="DC33" s="157"/>
      <c r="DD33" s="157"/>
      <c r="DE33" s="161"/>
      <c r="DG33" s="157"/>
      <c r="DH33" s="157"/>
      <c r="DI33" s="157"/>
      <c r="DJ33" s="161"/>
      <c r="DL33" s="287"/>
    </row>
    <row r="34" spans="1:116">
      <c r="A34" s="160" t="s">
        <v>662</v>
      </c>
      <c r="B34" s="155"/>
      <c r="C34" s="101"/>
      <c r="D34" s="156"/>
      <c r="E34" s="157">
        <v>0</v>
      </c>
      <c r="F34" s="157">
        <v>0</v>
      </c>
      <c r="G34" s="157">
        <v>0</v>
      </c>
      <c r="H34" s="157">
        <v>0</v>
      </c>
      <c r="I34" s="158"/>
      <c r="J34" s="157">
        <v>0</v>
      </c>
      <c r="K34" s="157"/>
      <c r="L34" s="157"/>
      <c r="M34" s="157"/>
      <c r="N34" s="158"/>
      <c r="O34" s="157">
        <f t="shared" ref="O34:O43" si="46">J34</f>
        <v>0</v>
      </c>
      <c r="P34" s="157"/>
      <c r="Q34" s="157">
        <f>O34+P34</f>
        <v>0</v>
      </c>
      <c r="R34" s="157">
        <f>Q34*R$4</f>
        <v>0</v>
      </c>
      <c r="S34" s="157">
        <f>ROUND(R34/1000,0)</f>
        <v>0</v>
      </c>
      <c r="T34" s="158"/>
      <c r="U34" s="157">
        <f t="shared" ref="U34:U43" si="47">K34</f>
        <v>0</v>
      </c>
      <c r="V34" s="157"/>
      <c r="W34" s="157">
        <f>U34+V34</f>
        <v>0</v>
      </c>
      <c r="X34" s="157">
        <f>W34*X$4</f>
        <v>0</v>
      </c>
      <c r="Y34" s="157">
        <f>ROUND(X34/1000,0)</f>
        <v>0</v>
      </c>
      <c r="Z34" s="158"/>
      <c r="AA34" s="157">
        <f t="shared" ref="AA34:AA43" si="48">L34</f>
        <v>0</v>
      </c>
      <c r="AB34" s="157"/>
      <c r="AC34" s="157">
        <f>AA34+AB34</f>
        <v>0</v>
      </c>
      <c r="AD34" s="157">
        <f>AC34*AD$4</f>
        <v>0</v>
      </c>
      <c r="AE34" s="157">
        <f>ROUND(AD34/1000,0)</f>
        <v>0</v>
      </c>
      <c r="AF34" s="158"/>
      <c r="AG34" s="157">
        <f t="shared" ref="AG34:AG43" si="49">M34</f>
        <v>0</v>
      </c>
      <c r="AH34" s="157"/>
      <c r="AI34" s="157">
        <f>AG34+AH34</f>
        <v>0</v>
      </c>
      <c r="AJ34" s="157">
        <f>AI34*AJ$4</f>
        <v>0</v>
      </c>
      <c r="AK34" s="157">
        <f>ROUND(AJ34/1000,0)</f>
        <v>0</v>
      </c>
      <c r="AL34" s="158"/>
      <c r="AM34" s="555">
        <v>300</v>
      </c>
      <c r="AN34" s="555">
        <v>3637</v>
      </c>
      <c r="AO34" s="555">
        <v>47353</v>
      </c>
      <c r="AP34" s="266" t="e">
        <v>#REF!</v>
      </c>
      <c r="AQ34" s="158"/>
      <c r="AR34" s="157">
        <f t="shared" ref="AR34:AR43" si="50">AM34</f>
        <v>300</v>
      </c>
      <c r="AS34" s="157"/>
      <c r="AT34" s="157">
        <f>AR34+AS34</f>
        <v>300</v>
      </c>
      <c r="AU34" s="157" t="e">
        <f>AT34*AU$4</f>
        <v>#REF!</v>
      </c>
      <c r="AV34" s="157" t="e">
        <f>ROUND(AU34/1000,0)</f>
        <v>#REF!</v>
      </c>
      <c r="AW34" s="158"/>
      <c r="AX34" s="157">
        <f t="shared" ref="AX34:AX43" si="51">AN34</f>
        <v>3637</v>
      </c>
      <c r="AY34" s="157"/>
      <c r="AZ34" s="157">
        <f>AX34+AY34</f>
        <v>3637</v>
      </c>
      <c r="BA34" s="157" t="e">
        <f>AZ34*BA$4</f>
        <v>#REF!</v>
      </c>
      <c r="BB34" s="157" t="e">
        <f>ROUND(BA34/1000,0)</f>
        <v>#REF!</v>
      </c>
      <c r="BC34" s="158"/>
      <c r="BD34" s="157">
        <f t="shared" ref="BD34:BD43" si="52">AO34</f>
        <v>47353</v>
      </c>
      <c r="BE34" s="157"/>
      <c r="BF34" s="157">
        <f>BD34+BE34</f>
        <v>47353</v>
      </c>
      <c r="BG34" s="157" t="e">
        <f>BF34*BG$4</f>
        <v>#REF!</v>
      </c>
      <c r="BH34" s="157" t="e">
        <f>ROUND(BG34/1000,0)</f>
        <v>#REF!</v>
      </c>
      <c r="BI34" s="158"/>
      <c r="BJ34" s="157" t="e">
        <f t="shared" ref="BJ34:BJ43" si="53">AP34</f>
        <v>#REF!</v>
      </c>
      <c r="BK34" s="157"/>
      <c r="BL34" s="157" t="e">
        <f>BJ34+BK34</f>
        <v>#REF!</v>
      </c>
      <c r="BM34" s="157" t="e">
        <f>BL34*BM$4</f>
        <v>#REF!</v>
      </c>
      <c r="BN34" s="157" t="e">
        <f>ROUND(BM34/1000,0)</f>
        <v>#REF!</v>
      </c>
      <c r="BO34" s="158"/>
      <c r="BQ34" s="157">
        <f>ROUND(E34/1000,0)</f>
        <v>0</v>
      </c>
      <c r="BR34" s="157">
        <f t="shared" ref="BR34:BT37" si="54">ROUND((F34-E34)/1000,0)</f>
        <v>0</v>
      </c>
      <c r="BS34" s="157">
        <f t="shared" si="54"/>
        <v>0</v>
      </c>
      <c r="BT34" s="157">
        <f t="shared" si="54"/>
        <v>0</v>
      </c>
      <c r="BU34" s="161">
        <f>SUM(BQ34:BT34)</f>
        <v>0</v>
      </c>
      <c r="BW34" s="157">
        <f>ROUND(E34*E$4/1000,0)</f>
        <v>0</v>
      </c>
      <c r="BX34" s="157">
        <f t="shared" ref="BX34:BZ37" si="55">ROUND((F34*F$4-E34*E$4)/1000,0)</f>
        <v>0</v>
      </c>
      <c r="BY34" s="157">
        <f t="shared" si="55"/>
        <v>0</v>
      </c>
      <c r="BZ34" s="157">
        <f t="shared" si="55"/>
        <v>0</v>
      </c>
      <c r="CA34" s="161">
        <f>SUM(BW34:BZ34)</f>
        <v>0</v>
      </c>
      <c r="CC34" s="157">
        <f>BW34</f>
        <v>0</v>
      </c>
      <c r="CD34" s="157">
        <f>SUM(BW34:BX34)</f>
        <v>0</v>
      </c>
      <c r="CE34" s="157">
        <f>SUM(BW34:BY34)</f>
        <v>0</v>
      </c>
      <c r="CF34" s="161">
        <f>SUM(BW34:BZ34)</f>
        <v>0</v>
      </c>
      <c r="CH34" s="157">
        <f>ROUND(Q34/1000,0)</f>
        <v>0</v>
      </c>
      <c r="CI34" s="157">
        <f>ROUND((W34-Q34)/1000,0)</f>
        <v>0</v>
      </c>
      <c r="CJ34" s="157">
        <f>ROUND((AC34-W34)/1000,0)</f>
        <v>0</v>
      </c>
      <c r="CK34" s="161">
        <f>ROUND((AI34-AC34)/1000,0)</f>
        <v>0</v>
      </c>
      <c r="CM34" s="157">
        <f>S34</f>
        <v>0</v>
      </c>
      <c r="CN34" s="157">
        <f>Y34-S34</f>
        <v>0</v>
      </c>
      <c r="CO34" s="157">
        <f>AE34-Y34</f>
        <v>0</v>
      </c>
      <c r="CP34" s="161">
        <f>AK34-AE34</f>
        <v>0</v>
      </c>
      <c r="CR34" s="157">
        <f>CM34</f>
        <v>0</v>
      </c>
      <c r="CS34" s="157">
        <f>SUM(CM34:CN34)</f>
        <v>0</v>
      </c>
      <c r="CT34" s="157">
        <f>SUM(CM34:CO34)</f>
        <v>0</v>
      </c>
      <c r="CU34" s="161">
        <f>SUM(CM34:CP34)</f>
        <v>0</v>
      </c>
      <c r="CW34" s="157">
        <f>ROUND(AT34/1000,0)</f>
        <v>0</v>
      </c>
      <c r="CX34" s="157">
        <f>ROUND((AZ34-AT34)/1000,0)</f>
        <v>3</v>
      </c>
      <c r="CY34" s="157">
        <f>ROUND((BF34-AZ34)/1000,0)</f>
        <v>44</v>
      </c>
      <c r="CZ34" s="161" t="e">
        <f>ROUND((BL34-BF34)/1000,0)</f>
        <v>#REF!</v>
      </c>
      <c r="DB34" s="157" t="e">
        <f>AV34</f>
        <v>#REF!</v>
      </c>
      <c r="DC34" s="157" t="e">
        <f>BB34-AV34</f>
        <v>#REF!</v>
      </c>
      <c r="DD34" s="157" t="e">
        <f>BH34-BB34</f>
        <v>#REF!</v>
      </c>
      <c r="DE34" s="161" t="e">
        <f>BN34-BH34</f>
        <v>#REF!</v>
      </c>
      <c r="DG34" s="157" t="e">
        <f>DB34</f>
        <v>#REF!</v>
      </c>
      <c r="DH34" s="157" t="e">
        <f>SUM(DB34:DC34)</f>
        <v>#REF!</v>
      </c>
      <c r="DI34" s="157" t="e">
        <f>SUM(DB34:DD34)</f>
        <v>#REF!</v>
      </c>
      <c r="DJ34" s="161" t="e">
        <f>SUM(DB34:DE34)</f>
        <v>#REF!</v>
      </c>
      <c r="DL34" s="287"/>
    </row>
    <row r="35" spans="1:116">
      <c r="A35" s="160" t="s">
        <v>663</v>
      </c>
      <c r="B35" s="155"/>
      <c r="C35" s="101"/>
      <c r="D35" s="156"/>
      <c r="E35" s="157">
        <v>-1460.2881899999998</v>
      </c>
      <c r="F35" s="157">
        <v>-6226.1451099999995</v>
      </c>
      <c r="G35" s="157">
        <v>-27481.542728513465</v>
      </c>
      <c r="H35" s="157">
        <v>-37871.628680000009</v>
      </c>
      <c r="I35" s="158"/>
      <c r="J35" s="157">
        <v>-7934.2</v>
      </c>
      <c r="K35" s="157">
        <v>-27896.65</v>
      </c>
      <c r="L35" s="157">
        <v>-54631.395147142888</v>
      </c>
      <c r="M35" s="157">
        <v>27770.982680000001</v>
      </c>
      <c r="N35" s="158"/>
      <c r="O35" s="157">
        <f t="shared" si="46"/>
        <v>-7934.2</v>
      </c>
      <c r="P35" s="157"/>
      <c r="Q35" s="157">
        <f>O35+P35</f>
        <v>-7934.2</v>
      </c>
      <c r="R35" s="157">
        <f>Q35*R$4</f>
        <v>-8357.0928599999988</v>
      </c>
      <c r="S35" s="157">
        <f>ROUND(R35/1000,0)</f>
        <v>-8</v>
      </c>
      <c r="T35" s="158"/>
      <c r="U35" s="157">
        <f t="shared" si="47"/>
        <v>-27896.65</v>
      </c>
      <c r="V35" s="157"/>
      <c r="W35" s="157">
        <f>U35+V35</f>
        <v>-27896.65</v>
      </c>
      <c r="X35" s="157">
        <f>W35*X$4</f>
        <v>-29492.338380000001</v>
      </c>
      <c r="Y35" s="157">
        <f>ROUND(X35/1000,0)</f>
        <v>-29</v>
      </c>
      <c r="Z35" s="158"/>
      <c r="AA35" s="157">
        <f t="shared" si="48"/>
        <v>-54631.395147142888</v>
      </c>
      <c r="AB35" s="157"/>
      <c r="AC35" s="157">
        <f>AA35+AB35</f>
        <v>-54631.395147142888</v>
      </c>
      <c r="AD35" s="157">
        <f>AC35*AD$4</f>
        <v>-59307.842571738314</v>
      </c>
      <c r="AE35" s="157">
        <f>ROUND(AD35/1000,0)</f>
        <v>-59</v>
      </c>
      <c r="AF35" s="158"/>
      <c r="AG35" s="157">
        <f t="shared" si="49"/>
        <v>27770.982680000001</v>
      </c>
      <c r="AH35" s="157"/>
      <c r="AI35" s="157">
        <f>AG35+AH35</f>
        <v>27770.982680000001</v>
      </c>
      <c r="AJ35" s="157">
        <f>AI35*AJ$4</f>
        <v>29975.998704792</v>
      </c>
      <c r="AK35" s="157">
        <f>ROUND(AJ35/1000,0)</f>
        <v>30</v>
      </c>
      <c r="AL35" s="158"/>
      <c r="AM35" s="555"/>
      <c r="AN35" s="555"/>
      <c r="AO35" s="555"/>
      <c r="AP35" s="266"/>
      <c r="AQ35" s="158"/>
      <c r="AR35" s="157">
        <f t="shared" si="50"/>
        <v>0</v>
      </c>
      <c r="AS35" s="157"/>
      <c r="AT35" s="157">
        <f>AR35+AS35</f>
        <v>0</v>
      </c>
      <c r="AU35" s="157" t="e">
        <f>AT35*AU$4</f>
        <v>#REF!</v>
      </c>
      <c r="AV35" s="157" t="e">
        <f>ROUND(AU35/1000,0)</f>
        <v>#REF!</v>
      </c>
      <c r="AW35" s="158"/>
      <c r="AX35" s="157">
        <f t="shared" si="51"/>
        <v>0</v>
      </c>
      <c r="AY35" s="157"/>
      <c r="AZ35" s="157">
        <f>AX35+AY35</f>
        <v>0</v>
      </c>
      <c r="BA35" s="157" t="e">
        <f>AZ35*BA$4</f>
        <v>#REF!</v>
      </c>
      <c r="BB35" s="157" t="e">
        <f>ROUND(BA35/1000,0)</f>
        <v>#REF!</v>
      </c>
      <c r="BC35" s="158"/>
      <c r="BD35" s="157">
        <f t="shared" si="52"/>
        <v>0</v>
      </c>
      <c r="BE35" s="157"/>
      <c r="BF35" s="157">
        <f>BD35+BE35</f>
        <v>0</v>
      </c>
      <c r="BG35" s="157" t="e">
        <f>BF35*BG$4</f>
        <v>#REF!</v>
      </c>
      <c r="BH35" s="157" t="e">
        <f>ROUND(BG35/1000,0)</f>
        <v>#REF!</v>
      </c>
      <c r="BI35" s="158"/>
      <c r="BJ35" s="157">
        <f t="shared" si="53"/>
        <v>0</v>
      </c>
      <c r="BK35" s="157"/>
      <c r="BL35" s="157">
        <f>BJ35+BK35</f>
        <v>0</v>
      </c>
      <c r="BM35" s="157" t="e">
        <f>BL35*BM$4</f>
        <v>#REF!</v>
      </c>
      <c r="BN35" s="157" t="e">
        <f>ROUND(BM35/1000,0)</f>
        <v>#REF!</v>
      </c>
      <c r="BO35" s="158"/>
      <c r="BQ35" s="157">
        <f>ROUND(E35/1000,0)</f>
        <v>-1</v>
      </c>
      <c r="BR35" s="157">
        <f t="shared" si="54"/>
        <v>-5</v>
      </c>
      <c r="BS35" s="157">
        <f t="shared" si="54"/>
        <v>-21</v>
      </c>
      <c r="BT35" s="157">
        <f t="shared" si="54"/>
        <v>-10</v>
      </c>
      <c r="BU35" s="161">
        <f>SUM(BQ35:BT35)</f>
        <v>-37</v>
      </c>
      <c r="BW35" s="157">
        <f>ROUND(E35*E$4/1000,0)</f>
        <v>-2</v>
      </c>
      <c r="BX35" s="157">
        <f t="shared" si="55"/>
        <v>-6</v>
      </c>
      <c r="BY35" s="157">
        <f t="shared" si="55"/>
        <v>-25</v>
      </c>
      <c r="BZ35" s="157">
        <f t="shared" si="55"/>
        <v>-11</v>
      </c>
      <c r="CA35" s="161">
        <f>SUM(BW35:BZ35)</f>
        <v>-44</v>
      </c>
      <c r="CC35" s="157">
        <f>BW35</f>
        <v>-2</v>
      </c>
      <c r="CD35" s="157">
        <f>SUM(BW35:BX35)</f>
        <v>-8</v>
      </c>
      <c r="CE35" s="157">
        <f>SUM(BW35:BY35)</f>
        <v>-33</v>
      </c>
      <c r="CF35" s="161">
        <f>SUM(BW35:BZ35)</f>
        <v>-44</v>
      </c>
      <c r="CH35" s="157">
        <f>ROUND(Q35/1000,0)</f>
        <v>-8</v>
      </c>
      <c r="CI35" s="157">
        <f>ROUND((W35-Q35)/1000,0)</f>
        <v>-20</v>
      </c>
      <c r="CJ35" s="157">
        <f>ROUND((AC35-W35)/1000,0)</f>
        <v>-27</v>
      </c>
      <c r="CK35" s="161">
        <f>ROUND((AI35-AC35)/1000,0)</f>
        <v>82</v>
      </c>
      <c r="CM35" s="157">
        <f>S35</f>
        <v>-8</v>
      </c>
      <c r="CN35" s="157">
        <f>Y35-S35</f>
        <v>-21</v>
      </c>
      <c r="CO35" s="157">
        <f>AE35-Y35</f>
        <v>-30</v>
      </c>
      <c r="CP35" s="161">
        <f>AK35-AE35</f>
        <v>89</v>
      </c>
      <c r="CR35" s="157">
        <f>CM35</f>
        <v>-8</v>
      </c>
      <c r="CS35" s="157">
        <f>SUM(CM35:CN35)</f>
        <v>-29</v>
      </c>
      <c r="CT35" s="157">
        <f>SUM(CM35:CO35)</f>
        <v>-59</v>
      </c>
      <c r="CU35" s="161">
        <f>SUM(CM35:CP35)</f>
        <v>30</v>
      </c>
      <c r="CW35" s="157">
        <f>ROUND(AT35/1000,0)</f>
        <v>0</v>
      </c>
      <c r="CX35" s="157">
        <f>ROUND((AZ35-AT35)/1000,0)</f>
        <v>0</v>
      </c>
      <c r="CY35" s="157">
        <f>ROUND((BF35-AZ35)/1000,0)</f>
        <v>0</v>
      </c>
      <c r="CZ35" s="161">
        <f>ROUND((BL35-BF35)/1000,0)</f>
        <v>0</v>
      </c>
      <c r="DB35" s="157" t="e">
        <f>AV35</f>
        <v>#REF!</v>
      </c>
      <c r="DC35" s="157" t="e">
        <f>BB35-AV35</f>
        <v>#REF!</v>
      </c>
      <c r="DD35" s="157" t="e">
        <f>BH35-BB35</f>
        <v>#REF!</v>
      </c>
      <c r="DE35" s="161" t="e">
        <f>BN35-BH35</f>
        <v>#REF!</v>
      </c>
      <c r="DG35" s="157" t="e">
        <f>DB35</f>
        <v>#REF!</v>
      </c>
      <c r="DH35" s="157" t="e">
        <f>SUM(DB35:DC35)</f>
        <v>#REF!</v>
      </c>
      <c r="DI35" s="157" t="e">
        <f>SUM(DB35:DD35)</f>
        <v>#REF!</v>
      </c>
      <c r="DJ35" s="161" t="e">
        <f>SUM(DB35:DE35)</f>
        <v>#REF!</v>
      </c>
      <c r="DL35" s="287"/>
    </row>
    <row r="36" spans="1:116">
      <c r="A36" s="160" t="s">
        <v>664</v>
      </c>
      <c r="B36" s="155"/>
      <c r="C36" s="101"/>
      <c r="D36" s="156"/>
      <c r="E36" s="157">
        <v>0</v>
      </c>
      <c r="F36" s="157">
        <v>0</v>
      </c>
      <c r="G36" s="157">
        <v>0</v>
      </c>
      <c r="H36" s="157">
        <v>0</v>
      </c>
      <c r="I36" s="158"/>
      <c r="J36" s="157">
        <v>0</v>
      </c>
      <c r="K36" s="157"/>
      <c r="L36" s="157"/>
      <c r="M36" s="157"/>
      <c r="N36" s="158"/>
      <c r="O36" s="157">
        <f t="shared" si="46"/>
        <v>0</v>
      </c>
      <c r="P36" s="157"/>
      <c r="Q36" s="157">
        <f>O36+P36</f>
        <v>0</v>
      </c>
      <c r="R36" s="157">
        <f>Q36*R$4</f>
        <v>0</v>
      </c>
      <c r="S36" s="157">
        <f>ROUND(R36/1000,0)</f>
        <v>0</v>
      </c>
      <c r="T36" s="158"/>
      <c r="U36" s="157">
        <f t="shared" si="47"/>
        <v>0</v>
      </c>
      <c r="V36" s="157"/>
      <c r="W36" s="157">
        <f>U36+V36</f>
        <v>0</v>
      </c>
      <c r="X36" s="157">
        <f>W36*X$4</f>
        <v>0</v>
      </c>
      <c r="Y36" s="157">
        <f>ROUND(X36/1000,0)</f>
        <v>0</v>
      </c>
      <c r="Z36" s="158"/>
      <c r="AA36" s="157">
        <f t="shared" si="48"/>
        <v>0</v>
      </c>
      <c r="AB36" s="157"/>
      <c r="AC36" s="157">
        <f>AA36+AB36</f>
        <v>0</v>
      </c>
      <c r="AD36" s="157">
        <f>AC36*AD$4</f>
        <v>0</v>
      </c>
      <c r="AE36" s="157">
        <f>ROUND(AD36/1000,0)</f>
        <v>0</v>
      </c>
      <c r="AF36" s="158"/>
      <c r="AG36" s="157">
        <f t="shared" si="49"/>
        <v>0</v>
      </c>
      <c r="AH36" s="157"/>
      <c r="AI36" s="157">
        <f>AG36+AH36</f>
        <v>0</v>
      </c>
      <c r="AJ36" s="157">
        <f>AI36*AJ$4</f>
        <v>0</v>
      </c>
      <c r="AK36" s="157">
        <f>ROUND(AJ36/1000,0)</f>
        <v>0</v>
      </c>
      <c r="AL36" s="158"/>
      <c r="AM36" s="555"/>
      <c r="AN36" s="555"/>
      <c r="AO36" s="555"/>
      <c r="AP36" s="266" t="e">
        <v>#REF!</v>
      </c>
      <c r="AQ36" s="158"/>
      <c r="AR36" s="157">
        <f t="shared" si="50"/>
        <v>0</v>
      </c>
      <c r="AS36" s="157"/>
      <c r="AT36" s="157">
        <f>AR36+AS36</f>
        <v>0</v>
      </c>
      <c r="AU36" s="157" t="e">
        <f>AT36*AU$4</f>
        <v>#REF!</v>
      </c>
      <c r="AV36" s="157" t="e">
        <f>ROUND(AU36/1000,0)</f>
        <v>#REF!</v>
      </c>
      <c r="AW36" s="158"/>
      <c r="AX36" s="157">
        <f t="shared" si="51"/>
        <v>0</v>
      </c>
      <c r="AY36" s="157"/>
      <c r="AZ36" s="157">
        <f>AX36+AY36</f>
        <v>0</v>
      </c>
      <c r="BA36" s="157" t="e">
        <f>AZ36*BA$4</f>
        <v>#REF!</v>
      </c>
      <c r="BB36" s="157" t="e">
        <f>ROUND(BA36/1000,0)</f>
        <v>#REF!</v>
      </c>
      <c r="BC36" s="158"/>
      <c r="BD36" s="157">
        <f t="shared" si="52"/>
        <v>0</v>
      </c>
      <c r="BE36" s="157"/>
      <c r="BF36" s="157">
        <f>BD36+BE36</f>
        <v>0</v>
      </c>
      <c r="BG36" s="157" t="e">
        <f>BF36*BG$4</f>
        <v>#REF!</v>
      </c>
      <c r="BH36" s="157" t="e">
        <f>ROUND(BG36/1000,0)</f>
        <v>#REF!</v>
      </c>
      <c r="BI36" s="158"/>
      <c r="BJ36" s="157" t="e">
        <f t="shared" si="53"/>
        <v>#REF!</v>
      </c>
      <c r="BK36" s="157"/>
      <c r="BL36" s="157" t="e">
        <f>BJ36+BK36</f>
        <v>#REF!</v>
      </c>
      <c r="BM36" s="157" t="e">
        <f>BL36*BM$4</f>
        <v>#REF!</v>
      </c>
      <c r="BN36" s="157" t="e">
        <f>ROUND(BM36/1000,0)</f>
        <v>#REF!</v>
      </c>
      <c r="BO36" s="158"/>
      <c r="BQ36" s="157">
        <f>ROUND(E36/1000,0)</f>
        <v>0</v>
      </c>
      <c r="BR36" s="157">
        <f t="shared" si="54"/>
        <v>0</v>
      </c>
      <c r="BS36" s="157">
        <f t="shared" si="54"/>
        <v>0</v>
      </c>
      <c r="BT36" s="157">
        <f t="shared" si="54"/>
        <v>0</v>
      </c>
      <c r="BU36" s="161">
        <f>SUM(BQ36:BT36)</f>
        <v>0</v>
      </c>
      <c r="BW36" s="157">
        <f>ROUND(E36*E$4/1000,0)</f>
        <v>0</v>
      </c>
      <c r="BX36" s="157">
        <f t="shared" si="55"/>
        <v>0</v>
      </c>
      <c r="BY36" s="157">
        <f t="shared" si="55"/>
        <v>0</v>
      </c>
      <c r="BZ36" s="157">
        <f t="shared" si="55"/>
        <v>0</v>
      </c>
      <c r="CA36" s="161">
        <f>SUM(BW36:BZ36)</f>
        <v>0</v>
      </c>
      <c r="CC36" s="157">
        <f>BW36</f>
        <v>0</v>
      </c>
      <c r="CD36" s="157">
        <f>SUM(BW36:BX36)</f>
        <v>0</v>
      </c>
      <c r="CE36" s="157">
        <f>SUM(BW36:BY36)</f>
        <v>0</v>
      </c>
      <c r="CF36" s="161">
        <f>SUM(BW36:BZ36)</f>
        <v>0</v>
      </c>
      <c r="CH36" s="157">
        <f>ROUND(Q36/1000,0)</f>
        <v>0</v>
      </c>
      <c r="CI36" s="157">
        <f>ROUND((W36-Q36)/1000,0)</f>
        <v>0</v>
      </c>
      <c r="CJ36" s="157">
        <f>ROUND((AC36-W36)/1000,0)</f>
        <v>0</v>
      </c>
      <c r="CK36" s="161">
        <f>ROUND((AI36-AC36)/1000,0)</f>
        <v>0</v>
      </c>
      <c r="CM36" s="157">
        <f>S36</f>
        <v>0</v>
      </c>
      <c r="CN36" s="157">
        <f>Y36-S36</f>
        <v>0</v>
      </c>
      <c r="CO36" s="157">
        <f>AE36-Y36</f>
        <v>0</v>
      </c>
      <c r="CP36" s="161">
        <f>AK36-AE36</f>
        <v>0</v>
      </c>
      <c r="CR36" s="157">
        <f>CM36</f>
        <v>0</v>
      </c>
      <c r="CS36" s="157">
        <f>SUM(CM36:CN36)</f>
        <v>0</v>
      </c>
      <c r="CT36" s="157">
        <f>SUM(CM36:CO36)</f>
        <v>0</v>
      </c>
      <c r="CU36" s="161">
        <f>SUM(CM36:CP36)</f>
        <v>0</v>
      </c>
      <c r="CW36" s="157">
        <f>ROUND(AT36/1000,0)</f>
        <v>0</v>
      </c>
      <c r="CX36" s="157">
        <f>ROUND((AZ36-AT36)/1000,0)</f>
        <v>0</v>
      </c>
      <c r="CY36" s="157">
        <f>ROUND((BF36-AZ36)/1000,0)</f>
        <v>0</v>
      </c>
      <c r="CZ36" s="161" t="e">
        <f>ROUND((BL36-BF36)/1000,0)</f>
        <v>#REF!</v>
      </c>
      <c r="DB36" s="157" t="e">
        <f>AV36</f>
        <v>#REF!</v>
      </c>
      <c r="DC36" s="157" t="e">
        <f>BB36-AV36</f>
        <v>#REF!</v>
      </c>
      <c r="DD36" s="157" t="e">
        <f>BH36-BB36</f>
        <v>#REF!</v>
      </c>
      <c r="DE36" s="161" t="e">
        <f>BN36-BH36</f>
        <v>#REF!</v>
      </c>
      <c r="DG36" s="157" t="e">
        <f>DB36</f>
        <v>#REF!</v>
      </c>
      <c r="DH36" s="157" t="e">
        <f>SUM(DB36:DC36)</f>
        <v>#REF!</v>
      </c>
      <c r="DI36" s="157" t="e">
        <f>SUM(DB36:DD36)</f>
        <v>#REF!</v>
      </c>
      <c r="DJ36" s="161" t="e">
        <f>SUM(DB36:DE36)</f>
        <v>#REF!</v>
      </c>
      <c r="DL36" s="287"/>
    </row>
    <row r="37" spans="1:116">
      <c r="A37" s="160" t="s">
        <v>665</v>
      </c>
      <c r="B37" s="155"/>
      <c r="C37" s="101"/>
      <c r="D37" s="156"/>
      <c r="E37" s="157">
        <v>0</v>
      </c>
      <c r="F37" s="157">
        <v>0</v>
      </c>
      <c r="G37" s="157">
        <v>0</v>
      </c>
      <c r="H37" s="157">
        <v>0</v>
      </c>
      <c r="I37" s="158"/>
      <c r="J37" s="157">
        <v>0</v>
      </c>
      <c r="K37" s="157"/>
      <c r="L37" s="157"/>
      <c r="M37" s="157"/>
      <c r="N37" s="158"/>
      <c r="O37" s="157">
        <f t="shared" si="46"/>
        <v>0</v>
      </c>
      <c r="P37" s="157"/>
      <c r="Q37" s="157">
        <f>O37+P37</f>
        <v>0</v>
      </c>
      <c r="R37" s="157">
        <f>Q37*R$4</f>
        <v>0</v>
      </c>
      <c r="S37" s="157">
        <f>ROUND(R37/1000,0)</f>
        <v>0</v>
      </c>
      <c r="T37" s="158"/>
      <c r="U37" s="157">
        <f t="shared" si="47"/>
        <v>0</v>
      </c>
      <c r="V37" s="157"/>
      <c r="W37" s="157">
        <f>U37+V37</f>
        <v>0</v>
      </c>
      <c r="X37" s="157">
        <f>W37*X$4</f>
        <v>0</v>
      </c>
      <c r="Y37" s="157">
        <f>ROUND(X37/1000,0)</f>
        <v>0</v>
      </c>
      <c r="Z37" s="158"/>
      <c r="AA37" s="157">
        <f t="shared" si="48"/>
        <v>0</v>
      </c>
      <c r="AB37" s="157"/>
      <c r="AC37" s="157">
        <f>AA37+AB37</f>
        <v>0</v>
      </c>
      <c r="AD37" s="157">
        <f>AC37*AD$4</f>
        <v>0</v>
      </c>
      <c r="AE37" s="157">
        <f>ROUND(AD37/1000,0)</f>
        <v>0</v>
      </c>
      <c r="AF37" s="158"/>
      <c r="AG37" s="157">
        <f t="shared" si="49"/>
        <v>0</v>
      </c>
      <c r="AH37" s="157"/>
      <c r="AI37" s="157">
        <f>AG37+AH37</f>
        <v>0</v>
      </c>
      <c r="AJ37" s="157">
        <f>AI37*AJ$4</f>
        <v>0</v>
      </c>
      <c r="AK37" s="157">
        <f>ROUND(AJ37/1000,0)</f>
        <v>0</v>
      </c>
      <c r="AL37" s="158"/>
      <c r="AM37" s="555"/>
      <c r="AN37" s="555"/>
      <c r="AO37" s="555"/>
      <c r="AP37" s="266" t="e">
        <v>#REF!</v>
      </c>
      <c r="AQ37" s="158"/>
      <c r="AR37" s="157">
        <f t="shared" si="50"/>
        <v>0</v>
      </c>
      <c r="AS37" s="157"/>
      <c r="AT37" s="157">
        <f>AR37+AS37</f>
        <v>0</v>
      </c>
      <c r="AU37" s="157" t="e">
        <f>AT37*AU$4</f>
        <v>#REF!</v>
      </c>
      <c r="AV37" s="157" t="e">
        <f>ROUND(AU37/1000,0)</f>
        <v>#REF!</v>
      </c>
      <c r="AW37" s="158"/>
      <c r="AX37" s="157">
        <f t="shared" si="51"/>
        <v>0</v>
      </c>
      <c r="AY37" s="157"/>
      <c r="AZ37" s="157">
        <f>AX37+AY37</f>
        <v>0</v>
      </c>
      <c r="BA37" s="157" t="e">
        <f>AZ37*BA$4</f>
        <v>#REF!</v>
      </c>
      <c r="BB37" s="157" t="e">
        <f>ROUND(BA37/1000,0)</f>
        <v>#REF!</v>
      </c>
      <c r="BC37" s="158"/>
      <c r="BD37" s="157">
        <f t="shared" si="52"/>
        <v>0</v>
      </c>
      <c r="BE37" s="157"/>
      <c r="BF37" s="157">
        <f>BD37+BE37</f>
        <v>0</v>
      </c>
      <c r="BG37" s="157" t="e">
        <f>BF37*BG$4</f>
        <v>#REF!</v>
      </c>
      <c r="BH37" s="157" t="e">
        <f>ROUND(BG37/1000,0)</f>
        <v>#REF!</v>
      </c>
      <c r="BI37" s="158"/>
      <c r="BJ37" s="157" t="e">
        <f t="shared" si="53"/>
        <v>#REF!</v>
      </c>
      <c r="BK37" s="157"/>
      <c r="BL37" s="157" t="e">
        <f>BJ37+BK37</f>
        <v>#REF!</v>
      </c>
      <c r="BM37" s="157" t="e">
        <f>BL37*BM$4</f>
        <v>#REF!</v>
      </c>
      <c r="BN37" s="157" t="e">
        <f>ROUND(BM37/1000,0)</f>
        <v>#REF!</v>
      </c>
      <c r="BO37" s="158"/>
      <c r="BQ37" s="157">
        <f>ROUND(E37/1000,0)</f>
        <v>0</v>
      </c>
      <c r="BR37" s="157">
        <f t="shared" si="54"/>
        <v>0</v>
      </c>
      <c r="BS37" s="157">
        <f t="shared" si="54"/>
        <v>0</v>
      </c>
      <c r="BT37" s="157">
        <f t="shared" si="54"/>
        <v>0</v>
      </c>
      <c r="BU37" s="161">
        <f>SUM(BQ37:BT37)</f>
        <v>0</v>
      </c>
      <c r="BW37" s="157">
        <f>ROUND(E37*E$4/1000,0)</f>
        <v>0</v>
      </c>
      <c r="BX37" s="157">
        <f t="shared" si="55"/>
        <v>0</v>
      </c>
      <c r="BY37" s="157">
        <f t="shared" si="55"/>
        <v>0</v>
      </c>
      <c r="BZ37" s="157">
        <f t="shared" si="55"/>
        <v>0</v>
      </c>
      <c r="CA37" s="161">
        <f>SUM(BW37:BZ37)</f>
        <v>0</v>
      </c>
      <c r="CC37" s="157">
        <f>BW37</f>
        <v>0</v>
      </c>
      <c r="CD37" s="157">
        <f>SUM(BW37:BX37)</f>
        <v>0</v>
      </c>
      <c r="CE37" s="157">
        <f>SUM(BW37:BY37)</f>
        <v>0</v>
      </c>
      <c r="CF37" s="161">
        <f>SUM(BW37:BZ37)</f>
        <v>0</v>
      </c>
      <c r="CH37" s="157">
        <f>ROUND(Q37/1000,0)</f>
        <v>0</v>
      </c>
      <c r="CI37" s="157">
        <f>ROUND((W37-Q37)/1000,0)</f>
        <v>0</v>
      </c>
      <c r="CJ37" s="157">
        <f>ROUND((AC37-W37)/1000,0)</f>
        <v>0</v>
      </c>
      <c r="CK37" s="161">
        <f>ROUND((AI37-AC37)/1000,0)</f>
        <v>0</v>
      </c>
      <c r="CM37" s="157">
        <f>S37</f>
        <v>0</v>
      </c>
      <c r="CN37" s="157">
        <f>Y37-S37</f>
        <v>0</v>
      </c>
      <c r="CO37" s="157">
        <f>AE37-Y37</f>
        <v>0</v>
      </c>
      <c r="CP37" s="161">
        <f>AK37-AE37</f>
        <v>0</v>
      </c>
      <c r="CR37" s="157">
        <f>CM37</f>
        <v>0</v>
      </c>
      <c r="CS37" s="157">
        <f>SUM(CM37:CN37)</f>
        <v>0</v>
      </c>
      <c r="CT37" s="157">
        <f>SUM(CM37:CO37)</f>
        <v>0</v>
      </c>
      <c r="CU37" s="161">
        <f>SUM(CM37:CP37)</f>
        <v>0</v>
      </c>
      <c r="CW37" s="157">
        <f>ROUND(AT37/1000,0)</f>
        <v>0</v>
      </c>
      <c r="CX37" s="157">
        <f>ROUND((AZ37-AT37)/1000,0)</f>
        <v>0</v>
      </c>
      <c r="CY37" s="157">
        <f>ROUND((BF37-AZ37)/1000,0)</f>
        <v>0</v>
      </c>
      <c r="CZ37" s="161" t="e">
        <f>ROUND((BL37-BF37)/1000,0)</f>
        <v>#REF!</v>
      </c>
      <c r="DB37" s="157" t="e">
        <f>AV37</f>
        <v>#REF!</v>
      </c>
      <c r="DC37" s="157" t="e">
        <f>BB37-AV37</f>
        <v>#REF!</v>
      </c>
      <c r="DD37" s="157" t="e">
        <f>BH37-BB37</f>
        <v>#REF!</v>
      </c>
      <c r="DE37" s="161" t="e">
        <f>BN37-BH37</f>
        <v>#REF!</v>
      </c>
      <c r="DG37" s="157" t="e">
        <f>DB37</f>
        <v>#REF!</v>
      </c>
      <c r="DH37" s="157" t="e">
        <f>SUM(DB37:DC37)</f>
        <v>#REF!</v>
      </c>
      <c r="DI37" s="157" t="e">
        <f>SUM(DB37:DD37)</f>
        <v>#REF!</v>
      </c>
      <c r="DJ37" s="161" t="e">
        <f>SUM(DB37:DE37)</f>
        <v>#REF!</v>
      </c>
      <c r="DL37" s="287"/>
    </row>
    <row r="38" spans="1:116">
      <c r="A38" s="163" t="s">
        <v>852</v>
      </c>
      <c r="B38" s="164"/>
      <c r="C38" s="165"/>
      <c r="D38" s="166"/>
      <c r="E38" s="66">
        <v>1373408.4330700003</v>
      </c>
      <c r="F38" s="66">
        <v>2965027.9573200005</v>
      </c>
      <c r="G38" s="66">
        <v>4691901.3526972886</v>
      </c>
      <c r="H38" s="66">
        <v>6309914.3105199989</v>
      </c>
      <c r="I38" s="167"/>
      <c r="J38" s="66">
        <f>J32+SUM(J34:J37)</f>
        <v>1769535.7</v>
      </c>
      <c r="K38" s="66">
        <f>K32+SUM(K34:K37)</f>
        <v>3645873.8400000003</v>
      </c>
      <c r="L38" s="66">
        <f>L32+SUM(L34:L37)</f>
        <v>5702118.0174529962</v>
      </c>
      <c r="M38" s="66">
        <f>M32+SUM(M34:M37)</f>
        <v>7492559.9826800004</v>
      </c>
      <c r="N38" s="167"/>
      <c r="O38" s="66">
        <f t="shared" si="46"/>
        <v>1769535.7</v>
      </c>
      <c r="P38" s="66">
        <f>P32+SUM(P34:P37)</f>
        <v>0</v>
      </c>
      <c r="Q38" s="66">
        <f>Q32+SUM(Q34:Q37)</f>
        <v>1769535.7</v>
      </c>
      <c r="R38" s="66">
        <f>R32+SUM(R34:R37)</f>
        <v>1863851.9528099999</v>
      </c>
      <c r="S38" s="66">
        <f>S32+SUM(S34:S37)</f>
        <v>1864</v>
      </c>
      <c r="T38" s="167"/>
      <c r="U38" s="66">
        <f t="shared" si="47"/>
        <v>3645873.8400000003</v>
      </c>
      <c r="V38" s="66">
        <f>V32+SUM(V34:V37)</f>
        <v>0</v>
      </c>
      <c r="W38" s="66">
        <f>W32+SUM(W34:W37)</f>
        <v>3645873.8400000003</v>
      </c>
      <c r="X38" s="66">
        <f>X32+SUM(X34:X37)</f>
        <v>3854417.8236480001</v>
      </c>
      <c r="Y38" s="66">
        <f>Y32+SUM(Y34:Y37)</f>
        <v>3855</v>
      </c>
      <c r="Z38" s="167"/>
      <c r="AA38" s="66">
        <f t="shared" si="48"/>
        <v>5702118.0174529962</v>
      </c>
      <c r="AB38" s="66">
        <f>AB32+SUM(AB34:AB37)</f>
        <v>0</v>
      </c>
      <c r="AC38" s="66">
        <f>AC32+SUM(AC34:AC37)</f>
        <v>5702118.0174529962</v>
      </c>
      <c r="AD38" s="66">
        <f>AD32+SUM(AD34:AD37)</f>
        <v>6190219.3197469711</v>
      </c>
      <c r="AE38" s="66">
        <f>AE32+SUM(AE34:AE37)</f>
        <v>6191</v>
      </c>
      <c r="AF38" s="167"/>
      <c r="AG38" s="66">
        <f t="shared" si="49"/>
        <v>7492559.9826800004</v>
      </c>
      <c r="AH38" s="66">
        <f>AH32+SUM(AH34:AH37)</f>
        <v>0</v>
      </c>
      <c r="AI38" s="66">
        <f>AI32+SUM(AI34:AI37)</f>
        <v>7492559.9826800004</v>
      </c>
      <c r="AJ38" s="66">
        <f>AJ32+SUM(AJ34:AJ37)</f>
        <v>8087469.2453047913</v>
      </c>
      <c r="AK38" s="66">
        <f>AK32+SUM(AK34:AK37)</f>
        <v>8088</v>
      </c>
      <c r="AL38" s="167"/>
      <c r="AM38" s="332">
        <f>AM32+SUM(AM34:AM37)</f>
        <v>1618243</v>
      </c>
      <c r="AN38" s="332">
        <f>AN32+SUM(AN34:AN37)</f>
        <v>3348148</v>
      </c>
      <c r="AO38" s="66">
        <f>AO32+SUM(AO34:AO37)</f>
        <v>5019398</v>
      </c>
      <c r="AP38" s="66" t="e">
        <f>AP32+SUM(AP34:AP37)</f>
        <v>#REF!</v>
      </c>
      <c r="AQ38" s="167"/>
      <c r="AR38" s="66">
        <f t="shared" si="50"/>
        <v>1618243</v>
      </c>
      <c r="AS38" s="66">
        <f>AS32+SUM(AS34:AS37)</f>
        <v>0</v>
      </c>
      <c r="AT38" s="66">
        <f>AT32+SUM(AT34:AT37)</f>
        <v>1618243</v>
      </c>
      <c r="AU38" s="66" t="e">
        <f>AU32+SUM(AU34:AU37)</f>
        <v>#REF!</v>
      </c>
      <c r="AV38" s="66" t="e">
        <f>AV32+SUM(AV34:AV37)</f>
        <v>#REF!</v>
      </c>
      <c r="AW38" s="167"/>
      <c r="AX38" s="66">
        <f t="shared" si="51"/>
        <v>3348148</v>
      </c>
      <c r="AY38" s="66">
        <f>AY32+SUM(AY34:AY37)</f>
        <v>0</v>
      </c>
      <c r="AZ38" s="66">
        <f>AZ32+SUM(AZ34:AZ37)</f>
        <v>3348148</v>
      </c>
      <c r="BA38" s="66" t="e">
        <f>BA32+SUM(BA34:BA37)</f>
        <v>#REF!</v>
      </c>
      <c r="BB38" s="66" t="e">
        <f>BB32+SUM(BB34:BB37)</f>
        <v>#REF!</v>
      </c>
      <c r="BC38" s="167"/>
      <c r="BD38" s="66">
        <f t="shared" si="52"/>
        <v>5019398</v>
      </c>
      <c r="BE38" s="66">
        <f>BE32+SUM(BE34:BE37)</f>
        <v>0</v>
      </c>
      <c r="BF38" s="66">
        <f>BF32+SUM(BF34:BF37)</f>
        <v>5019398</v>
      </c>
      <c r="BG38" s="66" t="e">
        <f>BG32+SUM(BG34:BG37)</f>
        <v>#REF!</v>
      </c>
      <c r="BH38" s="66" t="e">
        <f>BH32+SUM(BH34:BH37)</f>
        <v>#REF!</v>
      </c>
      <c r="BI38" s="167"/>
      <c r="BJ38" s="66" t="e">
        <f t="shared" si="53"/>
        <v>#REF!</v>
      </c>
      <c r="BK38" s="66">
        <f>BK32+SUM(BK34:BK37)</f>
        <v>0</v>
      </c>
      <c r="BL38" s="66" t="e">
        <f>BL32+SUM(BL34:BL37)</f>
        <v>#REF!</v>
      </c>
      <c r="BM38" s="66" t="e">
        <f>BM32+SUM(BM34:BM37)</f>
        <v>#REF!</v>
      </c>
      <c r="BN38" s="66" t="e">
        <f>BN32+SUM(BN34:BN37)</f>
        <v>#REF!</v>
      </c>
      <c r="BO38" s="167"/>
      <c r="BQ38" s="66">
        <f>BQ32+SUM(BQ34:BQ37)</f>
        <v>1375</v>
      </c>
      <c r="BR38" s="66">
        <f>BR32+SUM(BR34:BR37)</f>
        <v>1591</v>
      </c>
      <c r="BS38" s="66">
        <f>BS32+SUM(BS34:BS37)</f>
        <v>1726</v>
      </c>
      <c r="BT38" s="66">
        <f>BT32+SUM(BT34:BT37)</f>
        <v>1620</v>
      </c>
      <c r="BU38" s="168">
        <f>SUM(BQ38:BT38)</f>
        <v>6312</v>
      </c>
      <c r="BW38" s="66">
        <f>BW32+SUM(BW34:BW37)</f>
        <v>1687</v>
      </c>
      <c r="BX38" s="178">
        <f>BX32+SUM(BX34:BX37)+1</f>
        <v>1905</v>
      </c>
      <c r="BY38" s="66">
        <f>BY32+SUM(BY34:BY37)</f>
        <v>1981</v>
      </c>
      <c r="BZ38" s="178">
        <f>BZ32+SUM(BZ34:BZ37)-1</f>
        <v>1757</v>
      </c>
      <c r="CA38" s="168">
        <f>SUM(BW38:BZ38)</f>
        <v>7330</v>
      </c>
      <c r="CC38" s="66">
        <f>BW38</f>
        <v>1687</v>
      </c>
      <c r="CD38" s="66">
        <f>SUM(BW38:BX38)</f>
        <v>3592</v>
      </c>
      <c r="CE38" s="66">
        <f>SUM(BW38:BY38)</f>
        <v>5573</v>
      </c>
      <c r="CF38" s="168">
        <f>SUM(BW38:BZ38)</f>
        <v>7330</v>
      </c>
      <c r="CH38" s="66">
        <f>CH32+SUM(CH34:CH37)</f>
        <v>1768</v>
      </c>
      <c r="CI38" s="66">
        <f>CI32+SUM(CI34:CI37)</f>
        <v>1875</v>
      </c>
      <c r="CJ38" s="66">
        <f>CJ32+SUM(CJ34:CJ37)</f>
        <v>2055</v>
      </c>
      <c r="CK38" s="168">
        <f>CK32+SUM(CK34:CK37)</f>
        <v>1789</v>
      </c>
      <c r="CM38" s="66">
        <f>S38</f>
        <v>1864</v>
      </c>
      <c r="CN38" s="66">
        <f>Y38-S38</f>
        <v>1991</v>
      </c>
      <c r="CO38" s="66">
        <f>AE38-Y38</f>
        <v>2336</v>
      </c>
      <c r="CP38" s="168">
        <f>AK38-AE38</f>
        <v>1897</v>
      </c>
      <c r="CR38" s="66">
        <f>CM38</f>
        <v>1864</v>
      </c>
      <c r="CS38" s="66">
        <f>SUM(CM38:CN38)</f>
        <v>3855</v>
      </c>
      <c r="CT38" s="66">
        <f>SUM(CM38:CO38)</f>
        <v>6191</v>
      </c>
      <c r="CU38" s="168">
        <f>SUM(CM38:CP38)</f>
        <v>8088</v>
      </c>
      <c r="CW38" s="66">
        <f>CW32+SUM(CW34:CW37)</f>
        <v>1617</v>
      </c>
      <c r="CX38" s="66">
        <f>CX32+SUM(CX34:CX37)</f>
        <v>1729</v>
      </c>
      <c r="CY38" s="66">
        <f>CY32+SUM(CY34:CY37)</f>
        <v>1672</v>
      </c>
      <c r="CZ38" s="168" t="e">
        <f>CZ32+SUM(CZ34:CZ37)</f>
        <v>#REF!</v>
      </c>
      <c r="DB38" s="66" t="e">
        <f>AV38</f>
        <v>#REF!</v>
      </c>
      <c r="DC38" s="66" t="e">
        <f>BB38-AV38</f>
        <v>#REF!</v>
      </c>
      <c r="DD38" s="66" t="e">
        <f>BH38-BB38</f>
        <v>#REF!</v>
      </c>
      <c r="DE38" s="168" t="e">
        <f>BN38-BH38</f>
        <v>#REF!</v>
      </c>
      <c r="DG38" s="66" t="e">
        <f>DB38</f>
        <v>#REF!</v>
      </c>
      <c r="DH38" s="66" t="e">
        <f>SUM(DB38:DC38)</f>
        <v>#REF!</v>
      </c>
      <c r="DI38" s="66" t="e">
        <f>SUM(DB38:DD38)</f>
        <v>#REF!</v>
      </c>
      <c r="DJ38" s="168" t="e">
        <f>SUM(DB38:DE38)</f>
        <v>#REF!</v>
      </c>
      <c r="DL38" s="287"/>
    </row>
    <row r="39" spans="1:116" s="175" customFormat="1">
      <c r="A39" s="169" t="s">
        <v>67</v>
      </c>
      <c r="B39" s="170"/>
      <c r="C39" s="171"/>
      <c r="D39" s="172"/>
      <c r="E39" s="173"/>
      <c r="F39" s="173"/>
      <c r="G39" s="173"/>
      <c r="H39" s="173">
        <v>3</v>
      </c>
      <c r="I39" s="174"/>
      <c r="J39" s="173">
        <v>0</v>
      </c>
      <c r="K39" s="173">
        <v>-1</v>
      </c>
      <c r="L39" s="173">
        <v>0</v>
      </c>
      <c r="M39" s="173">
        <v>0</v>
      </c>
      <c r="N39" s="174"/>
      <c r="O39" s="173">
        <f t="shared" si="46"/>
        <v>0</v>
      </c>
      <c r="P39" s="173"/>
      <c r="Q39" s="173"/>
      <c r="R39" s="173"/>
      <c r="S39" s="173"/>
      <c r="T39" s="174"/>
      <c r="U39" s="173">
        <f t="shared" si="47"/>
        <v>-1</v>
      </c>
      <c r="V39" s="173"/>
      <c r="W39" s="173"/>
      <c r="X39" s="173"/>
      <c r="Y39" s="173"/>
      <c r="Z39" s="174"/>
      <c r="AA39" s="173">
        <f t="shared" si="48"/>
        <v>0</v>
      </c>
      <c r="AB39" s="173"/>
      <c r="AC39" s="173"/>
      <c r="AD39" s="173"/>
      <c r="AE39" s="173"/>
      <c r="AF39" s="174"/>
      <c r="AG39" s="173">
        <f t="shared" si="49"/>
        <v>0</v>
      </c>
      <c r="AH39" s="173"/>
      <c r="AI39" s="173"/>
      <c r="AJ39" s="173"/>
      <c r="AK39" s="173"/>
      <c r="AL39" s="174"/>
      <c r="AM39" s="334">
        <v>0</v>
      </c>
      <c r="AN39" s="334">
        <v>0</v>
      </c>
      <c r="AO39" s="173">
        <f>ROUND(AO38,0)-ROUND('ER input Kyivstar'!BS27/'Adjustments Kyivstar'!$J$2,0)</f>
        <v>0</v>
      </c>
      <c r="AP39" s="173"/>
      <c r="AQ39" s="174"/>
      <c r="AR39" s="173">
        <f t="shared" si="50"/>
        <v>0</v>
      </c>
      <c r="AS39" s="173"/>
      <c r="AT39" s="173"/>
      <c r="AU39" s="173"/>
      <c r="AV39" s="173"/>
      <c r="AW39" s="174"/>
      <c r="AX39" s="173">
        <f t="shared" si="51"/>
        <v>0</v>
      </c>
      <c r="AY39" s="173"/>
      <c r="AZ39" s="173"/>
      <c r="BA39" s="173"/>
      <c r="BB39" s="173"/>
      <c r="BC39" s="174"/>
      <c r="BD39" s="173">
        <f t="shared" si="52"/>
        <v>0</v>
      </c>
      <c r="BE39" s="173"/>
      <c r="BF39" s="173"/>
      <c r="BG39" s="173"/>
      <c r="BH39" s="173"/>
      <c r="BI39" s="174"/>
      <c r="BJ39" s="173">
        <f t="shared" si="53"/>
        <v>0</v>
      </c>
      <c r="BK39" s="173"/>
      <c r="BL39" s="173"/>
      <c r="BM39" s="173"/>
      <c r="BN39" s="173"/>
      <c r="BO39" s="174"/>
      <c r="BQ39" s="173"/>
      <c r="BR39" s="173"/>
      <c r="BS39" s="173"/>
      <c r="BT39" s="173"/>
      <c r="BU39" s="176"/>
      <c r="BW39" s="173"/>
      <c r="BX39" s="173"/>
      <c r="BY39" s="173"/>
      <c r="BZ39" s="173"/>
      <c r="CA39" s="176"/>
      <c r="CC39" s="173"/>
      <c r="CD39" s="173"/>
      <c r="CE39" s="173"/>
      <c r="CF39" s="176"/>
      <c r="CH39" s="173"/>
      <c r="CI39" s="173"/>
      <c r="CJ39" s="173"/>
      <c r="CK39" s="176"/>
      <c r="CM39" s="173"/>
      <c r="CN39" s="173"/>
      <c r="CO39" s="173"/>
      <c r="CP39" s="176"/>
      <c r="CR39" s="173"/>
      <c r="CS39" s="173"/>
      <c r="CT39" s="173"/>
      <c r="CU39" s="176"/>
      <c r="CW39" s="173"/>
      <c r="CX39" s="173"/>
      <c r="CY39" s="173"/>
      <c r="CZ39" s="176"/>
      <c r="DB39" s="173"/>
      <c r="DC39" s="173"/>
      <c r="DD39" s="173"/>
      <c r="DE39" s="176"/>
      <c r="DG39" s="173"/>
      <c r="DH39" s="173"/>
      <c r="DI39" s="173"/>
      <c r="DJ39" s="176"/>
      <c r="DL39" s="287"/>
    </row>
    <row r="40" spans="1:116">
      <c r="A40" s="160" t="s">
        <v>666</v>
      </c>
      <c r="B40" s="155"/>
      <c r="C40" s="101"/>
      <c r="D40" s="156"/>
      <c r="E40" s="157">
        <v>-18430.500234066665</v>
      </c>
      <c r="F40" s="157">
        <v>-36861.00046813333</v>
      </c>
      <c r="G40" s="157">
        <v>-49015.125702199999</v>
      </c>
      <c r="H40" s="157">
        <v>-48617</v>
      </c>
      <c r="I40" s="158"/>
      <c r="J40" s="157"/>
      <c r="K40" s="157"/>
      <c r="L40" s="157"/>
      <c r="M40" s="157"/>
      <c r="N40" s="158"/>
      <c r="O40" s="157">
        <f t="shared" si="46"/>
        <v>0</v>
      </c>
      <c r="P40" s="179">
        <v>398.62476593333332</v>
      </c>
      <c r="Q40" s="157">
        <f>O40+P40</f>
        <v>398.62476593333332</v>
      </c>
      <c r="R40" s="157">
        <f>Q40*R$4</f>
        <v>419.87146595757997</v>
      </c>
      <c r="S40" s="157">
        <f>ROUND(R40/1000,0)</f>
        <v>0</v>
      </c>
      <c r="T40" s="158"/>
      <c r="U40" s="157">
        <f t="shared" si="47"/>
        <v>0</v>
      </c>
      <c r="V40" s="179">
        <v>797.24953186666664</v>
      </c>
      <c r="W40" s="157">
        <f>U40+V40</f>
        <v>797.24953186666664</v>
      </c>
      <c r="X40" s="157">
        <f>W40*X$4</f>
        <v>842.85220508943996</v>
      </c>
      <c r="Y40" s="157">
        <f>ROUND(X40/1000,0)</f>
        <v>1</v>
      </c>
      <c r="Z40" s="158"/>
      <c r="AA40" s="157">
        <f t="shared" si="48"/>
        <v>0</v>
      </c>
      <c r="AB40" s="179">
        <v>1195.8742977999996</v>
      </c>
      <c r="AC40" s="157">
        <f>AA40+AB40</f>
        <v>1195.8742977999996</v>
      </c>
      <c r="AD40" s="157">
        <f>AC40*AD$4</f>
        <v>1298.2411376916793</v>
      </c>
      <c r="AE40" s="157">
        <f>ROUND(AD40/1000,0)</f>
        <v>1</v>
      </c>
      <c r="AF40" s="158"/>
      <c r="AG40" s="157">
        <f t="shared" si="49"/>
        <v>0</v>
      </c>
      <c r="AH40" s="179">
        <v>1594.4990637333301</v>
      </c>
      <c r="AI40" s="157">
        <f>AG40+AH40</f>
        <v>1594.4990637333301</v>
      </c>
      <c r="AJ40" s="157">
        <f>AI40*AJ$4</f>
        <v>1721.1022893937563</v>
      </c>
      <c r="AK40" s="157">
        <f>ROUND(AJ40/1000,0)</f>
        <v>2</v>
      </c>
      <c r="AL40" s="158"/>
      <c r="AM40" s="213"/>
      <c r="AN40" s="213"/>
      <c r="AO40" s="157"/>
      <c r="AP40" s="157"/>
      <c r="AQ40" s="158"/>
      <c r="AR40" s="551">
        <f t="shared" si="50"/>
        <v>0</v>
      </c>
      <c r="AS40" s="179">
        <v>398.62476593333332</v>
      </c>
      <c r="AT40" s="157">
        <f>AR40+AS40</f>
        <v>398.62476593333332</v>
      </c>
      <c r="AU40" s="157" t="e">
        <f>AT40*AU$4</f>
        <v>#REF!</v>
      </c>
      <c r="AV40" s="157" t="e">
        <f>ROUND(AU40/1000,0)</f>
        <v>#REF!</v>
      </c>
      <c r="AW40" s="158"/>
      <c r="AX40" s="157">
        <f t="shared" si="51"/>
        <v>0</v>
      </c>
      <c r="AY40" s="179">
        <v>797</v>
      </c>
      <c r="AZ40" s="157">
        <f>AX40+AY40</f>
        <v>797</v>
      </c>
      <c r="BA40" s="157" t="e">
        <f>AZ40*BA$4</f>
        <v>#REF!</v>
      </c>
      <c r="BB40" s="157" t="e">
        <f>ROUND(BA40/1000,0)</f>
        <v>#REF!</v>
      </c>
      <c r="BC40" s="158"/>
      <c r="BD40" s="157">
        <f t="shared" si="52"/>
        <v>0</v>
      </c>
      <c r="BE40" s="179">
        <v>1196</v>
      </c>
      <c r="BF40" s="157">
        <f>BD40+BE40</f>
        <v>1196</v>
      </c>
      <c r="BG40" s="157" t="e">
        <f>BF40*BG$4</f>
        <v>#REF!</v>
      </c>
      <c r="BH40" s="157" t="e">
        <f>ROUND(BG40/1000,0)</f>
        <v>#REF!</v>
      </c>
      <c r="BI40" s="158"/>
      <c r="BJ40" s="157">
        <f t="shared" si="53"/>
        <v>0</v>
      </c>
      <c r="BK40" s="179" t="e">
        <v>#REF!</v>
      </c>
      <c r="BL40" s="157" t="e">
        <f>BJ40+BK40</f>
        <v>#REF!</v>
      </c>
      <c r="BM40" s="157" t="e">
        <f>BL40*BM$4</f>
        <v>#REF!</v>
      </c>
      <c r="BN40" s="157" t="e">
        <f>ROUND(BM40/1000,0)</f>
        <v>#REF!</v>
      </c>
      <c r="BO40" s="158"/>
      <c r="BQ40" s="157">
        <f>ROUND(E40/1000,0)</f>
        <v>-18</v>
      </c>
      <c r="BR40" s="157">
        <f t="shared" ref="BR40:BT42" si="56">ROUND((F40-E40)/1000,0)</f>
        <v>-18</v>
      </c>
      <c r="BS40" s="157">
        <f t="shared" si="56"/>
        <v>-12</v>
      </c>
      <c r="BT40" s="157">
        <f t="shared" si="56"/>
        <v>0</v>
      </c>
      <c r="BU40" s="161">
        <f>SUM(BQ40:BT40)</f>
        <v>-48</v>
      </c>
      <c r="BW40" s="266">
        <f>ROUND(E40*E$4/1000,0)</f>
        <v>-23</v>
      </c>
      <c r="BX40" s="266">
        <f t="shared" ref="BX40:BY42" si="57">ROUND((F40*F$4-E40*E$4)/1000,0)</f>
        <v>-22</v>
      </c>
      <c r="BY40" s="266">
        <f t="shared" si="57"/>
        <v>-14</v>
      </c>
      <c r="BZ40" s="162">
        <f>ROUND((H40*H$4-G40*G$4)/1000,0)+1</f>
        <v>3</v>
      </c>
      <c r="CA40" s="161">
        <f>SUM(BW40:BZ40)</f>
        <v>-56</v>
      </c>
      <c r="CC40" s="157">
        <f>BW40</f>
        <v>-23</v>
      </c>
      <c r="CD40" s="157">
        <f>SUM(BW40:BX40)</f>
        <v>-45</v>
      </c>
      <c r="CE40" s="157">
        <f>SUM(BW40:BY40)</f>
        <v>-59</v>
      </c>
      <c r="CF40" s="161">
        <f>SUM(BW40:BZ40)</f>
        <v>-56</v>
      </c>
      <c r="CH40" s="157">
        <f>ROUND(Q40/1000,0)</f>
        <v>0</v>
      </c>
      <c r="CI40" s="157">
        <f>ROUND((W40-Q40)/1000,0)</f>
        <v>0</v>
      </c>
      <c r="CJ40" s="157">
        <f>ROUND((AC40-W40)/1000,0)</f>
        <v>0</v>
      </c>
      <c r="CK40" s="161">
        <f>ROUND((AI40-AC40)/1000,0)</f>
        <v>0</v>
      </c>
      <c r="CM40" s="157">
        <f>S40</f>
        <v>0</v>
      </c>
      <c r="CN40" s="157">
        <f>Y40-S40</f>
        <v>1</v>
      </c>
      <c r="CO40" s="157">
        <f>AE40-Y40</f>
        <v>0</v>
      </c>
      <c r="CP40" s="161">
        <f>AK40-AE40</f>
        <v>1</v>
      </c>
      <c r="CR40" s="157">
        <f>CM40</f>
        <v>0</v>
      </c>
      <c r="CS40" s="157">
        <f>SUM(CM40:CN40)</f>
        <v>1</v>
      </c>
      <c r="CT40" s="157">
        <f>SUM(CM40:CO40)</f>
        <v>1</v>
      </c>
      <c r="CU40" s="161">
        <f>SUM(CM40:CP40)</f>
        <v>2</v>
      </c>
      <c r="CW40" s="157">
        <f>ROUND(AT40/1000,0)</f>
        <v>0</v>
      </c>
      <c r="CX40" s="157">
        <f>ROUND((AZ40-AT40)/1000,0)</f>
        <v>0</v>
      </c>
      <c r="CY40" s="157">
        <f>ROUND((BF40-AZ40)/1000,0)</f>
        <v>0</v>
      </c>
      <c r="CZ40" s="161" t="e">
        <f>ROUND((BL40-BF40)/1000,0)</f>
        <v>#REF!</v>
      </c>
      <c r="DB40" s="157" t="e">
        <f>AV40</f>
        <v>#REF!</v>
      </c>
      <c r="DC40" s="157" t="e">
        <f>BB40-AV40</f>
        <v>#REF!</v>
      </c>
      <c r="DD40" s="157" t="e">
        <f>BH40-BB40</f>
        <v>#REF!</v>
      </c>
      <c r="DE40" s="161" t="e">
        <f>BN40-BH40</f>
        <v>#REF!</v>
      </c>
      <c r="DG40" s="157" t="e">
        <f>DB40</f>
        <v>#REF!</v>
      </c>
      <c r="DH40" s="157" t="e">
        <f>SUM(DB40:DC40)</f>
        <v>#REF!</v>
      </c>
      <c r="DI40" s="157" t="e">
        <f>SUM(DB40:DD40)</f>
        <v>#REF!</v>
      </c>
      <c r="DJ40" s="161" t="e">
        <f>SUM(DB40:DE40)</f>
        <v>#REF!</v>
      </c>
      <c r="DL40" s="287"/>
    </row>
    <row r="41" spans="1:116">
      <c r="A41" s="160" t="s">
        <v>667</v>
      </c>
      <c r="B41" s="155"/>
      <c r="C41" s="101"/>
      <c r="D41" s="156"/>
      <c r="E41" s="157">
        <v>-346167.69688</v>
      </c>
      <c r="F41" s="157">
        <v>-696636.31897999987</v>
      </c>
      <c r="G41" s="157">
        <v>-1098541.2952901884</v>
      </c>
      <c r="H41" s="157">
        <v>-1460463.9543399999</v>
      </c>
      <c r="I41" s="158"/>
      <c r="J41" s="157">
        <v>-404294</v>
      </c>
      <c r="K41" s="157">
        <v>-797077</v>
      </c>
      <c r="L41" s="157">
        <v>-1182697</v>
      </c>
      <c r="M41" s="157">
        <v>-1635062</v>
      </c>
      <c r="N41" s="158"/>
      <c r="O41" s="157">
        <f t="shared" si="46"/>
        <v>-404294</v>
      </c>
      <c r="P41" s="157"/>
      <c r="Q41" s="157">
        <f>O41+P41</f>
        <v>-404294</v>
      </c>
      <c r="R41" s="157">
        <f>Q41*R$4</f>
        <v>-425842.87019999995</v>
      </c>
      <c r="S41" s="157">
        <f>ROUND(R41/1000,0)</f>
        <v>-426</v>
      </c>
      <c r="T41" s="158"/>
      <c r="U41" s="157">
        <f t="shared" si="47"/>
        <v>-797077</v>
      </c>
      <c r="V41" s="157"/>
      <c r="W41" s="157">
        <f>U41+V41</f>
        <v>-797077</v>
      </c>
      <c r="X41" s="157">
        <f>W41*X$4</f>
        <v>-842669.80439999991</v>
      </c>
      <c r="Y41" s="157">
        <f>ROUND(X41/1000,0)</f>
        <v>-843</v>
      </c>
      <c r="Z41" s="158"/>
      <c r="AA41" s="157">
        <f t="shared" si="48"/>
        <v>-1182697</v>
      </c>
      <c r="AB41" s="157"/>
      <c r="AC41" s="157">
        <f>AA41+AB41</f>
        <v>-1182697</v>
      </c>
      <c r="AD41" s="157">
        <f>AC41*AD$4</f>
        <v>-1283935.8631999998</v>
      </c>
      <c r="AE41" s="157">
        <f>ROUND(AD41/1000,0)</f>
        <v>-1284</v>
      </c>
      <c r="AF41" s="158"/>
      <c r="AG41" s="157">
        <f t="shared" si="49"/>
        <v>-1635062</v>
      </c>
      <c r="AH41" s="157"/>
      <c r="AI41" s="157">
        <f>AG41+AH41</f>
        <v>-1635062</v>
      </c>
      <c r="AJ41" s="157">
        <f>AI41*AJ$4</f>
        <v>-1764885.9227999998</v>
      </c>
      <c r="AK41" s="157">
        <f>ROUND(AJ41/1000,0)</f>
        <v>-1765</v>
      </c>
      <c r="AL41" s="158"/>
      <c r="AM41" s="213">
        <v>-450509</v>
      </c>
      <c r="AN41" s="213">
        <v>-896142</v>
      </c>
      <c r="AO41" s="157">
        <f>'ER input Kyivstar'!BO31</f>
        <v>-1333625</v>
      </c>
      <c r="AP41" s="157" t="e">
        <v>#REF!</v>
      </c>
      <c r="AQ41" s="158"/>
      <c r="AR41" s="551">
        <f t="shared" si="50"/>
        <v>-450509</v>
      </c>
      <c r="AS41" s="157"/>
      <c r="AT41" s="157">
        <f>AR41+AS41</f>
        <v>-450509</v>
      </c>
      <c r="AU41" s="157" t="e">
        <f>AT41*AU$4</f>
        <v>#REF!</v>
      </c>
      <c r="AV41" s="157" t="e">
        <f>ROUND(AU41/1000,0)</f>
        <v>#REF!</v>
      </c>
      <c r="AW41" s="158"/>
      <c r="AX41" s="157">
        <f t="shared" si="51"/>
        <v>-896142</v>
      </c>
      <c r="AY41" s="157"/>
      <c r="AZ41" s="157">
        <f>AX41+AY41</f>
        <v>-896142</v>
      </c>
      <c r="BA41" s="157" t="e">
        <f>AZ41*BA$4</f>
        <v>#REF!</v>
      </c>
      <c r="BB41" s="157" t="e">
        <f>ROUND(BA41/1000,0)</f>
        <v>#REF!</v>
      </c>
      <c r="BC41" s="158"/>
      <c r="BD41" s="157">
        <f t="shared" si="52"/>
        <v>-1333625</v>
      </c>
      <c r="BE41" s="157"/>
      <c r="BF41" s="157">
        <f>BD41+BE41</f>
        <v>-1333625</v>
      </c>
      <c r="BG41" s="157" t="e">
        <f>BF41*BG$4</f>
        <v>#REF!</v>
      </c>
      <c r="BH41" s="157" t="e">
        <f>ROUND(BG41/1000,0)</f>
        <v>#REF!</v>
      </c>
      <c r="BI41" s="158"/>
      <c r="BJ41" s="157" t="e">
        <f t="shared" si="53"/>
        <v>#REF!</v>
      </c>
      <c r="BK41" s="157"/>
      <c r="BL41" s="157" t="e">
        <f>BJ41+BK41</f>
        <v>#REF!</v>
      </c>
      <c r="BM41" s="157" t="e">
        <f>BL41*BM$4</f>
        <v>#REF!</v>
      </c>
      <c r="BN41" s="157" t="e">
        <f>ROUND(BM41/1000,0)</f>
        <v>#REF!</v>
      </c>
      <c r="BO41" s="158"/>
      <c r="BQ41" s="157">
        <f>ROUND(E41/1000,0)</f>
        <v>-346</v>
      </c>
      <c r="BR41" s="157">
        <f t="shared" si="56"/>
        <v>-350</v>
      </c>
      <c r="BS41" s="157">
        <f t="shared" si="56"/>
        <v>-402</v>
      </c>
      <c r="BT41" s="157">
        <f t="shared" si="56"/>
        <v>-362</v>
      </c>
      <c r="BU41" s="161">
        <f>SUM(BQ41:BT41)</f>
        <v>-1460</v>
      </c>
      <c r="BW41" s="157">
        <f>ROUND(E41*E$4/1000,0)</f>
        <v>-425</v>
      </c>
      <c r="BX41" s="157">
        <f t="shared" si="57"/>
        <v>-419</v>
      </c>
      <c r="BY41" s="157">
        <f t="shared" si="57"/>
        <v>-461</v>
      </c>
      <c r="BZ41" s="266">
        <f>ROUND((H41*H$4-G41*G$4)/1000,0)</f>
        <v>-392</v>
      </c>
      <c r="CA41" s="161">
        <f>SUM(BW41:BZ41)</f>
        <v>-1697</v>
      </c>
      <c r="CC41" s="157">
        <f>BW41</f>
        <v>-425</v>
      </c>
      <c r="CD41" s="157">
        <f>SUM(BW41:BX41)</f>
        <v>-844</v>
      </c>
      <c r="CE41" s="157">
        <f>SUM(BW41:BY41)</f>
        <v>-1305</v>
      </c>
      <c r="CF41" s="161">
        <f>SUM(BW41:BZ41)</f>
        <v>-1697</v>
      </c>
      <c r="CH41" s="157">
        <f>ROUND(Q41/1000,0)</f>
        <v>-404</v>
      </c>
      <c r="CI41" s="157">
        <f>ROUND((W41-Q41)/1000,0)</f>
        <v>-393</v>
      </c>
      <c r="CJ41" s="157">
        <f>ROUND((AC41-W41)/1000,0)</f>
        <v>-386</v>
      </c>
      <c r="CK41" s="161">
        <f>ROUND((AI41-AC41)/1000,0)</f>
        <v>-452</v>
      </c>
      <c r="CM41" s="157">
        <f>S41</f>
        <v>-426</v>
      </c>
      <c r="CN41" s="157">
        <f>Y41-S41</f>
        <v>-417</v>
      </c>
      <c r="CO41" s="157">
        <f>AE41-Y41</f>
        <v>-441</v>
      </c>
      <c r="CP41" s="161">
        <f>AK41-AE41</f>
        <v>-481</v>
      </c>
      <c r="CR41" s="157">
        <f>CM41</f>
        <v>-426</v>
      </c>
      <c r="CS41" s="157">
        <f>SUM(CM41:CN41)</f>
        <v>-843</v>
      </c>
      <c r="CT41" s="157">
        <f>SUM(CM41:CO41)</f>
        <v>-1284</v>
      </c>
      <c r="CU41" s="161">
        <f>SUM(CM41:CP41)</f>
        <v>-1765</v>
      </c>
      <c r="CW41" s="157">
        <f>ROUND(AT41/1000,0)</f>
        <v>-451</v>
      </c>
      <c r="CX41" s="157">
        <f>ROUND((AZ41-AT41)/1000,0)</f>
        <v>-446</v>
      </c>
      <c r="CY41" s="157">
        <f>ROUND((BF41-AZ41)/1000,0)</f>
        <v>-437</v>
      </c>
      <c r="CZ41" s="161" t="e">
        <f>ROUND((BL41-BF41)/1000,0)</f>
        <v>#REF!</v>
      </c>
      <c r="DB41" s="157" t="e">
        <f>AV41</f>
        <v>#REF!</v>
      </c>
      <c r="DC41" s="157" t="e">
        <f>BB41-AV41</f>
        <v>#REF!</v>
      </c>
      <c r="DD41" s="157" t="e">
        <f>BH41-BB41</f>
        <v>#REF!</v>
      </c>
      <c r="DE41" s="161" t="e">
        <f>BN41-BH41</f>
        <v>#REF!</v>
      </c>
      <c r="DG41" s="157" t="e">
        <f>DB41</f>
        <v>#REF!</v>
      </c>
      <c r="DH41" s="157" t="e">
        <f>SUM(DB41:DC41)</f>
        <v>#REF!</v>
      </c>
      <c r="DI41" s="157" t="e">
        <f>SUM(DB41:DD41)</f>
        <v>#REF!</v>
      </c>
      <c r="DJ41" s="161" t="e">
        <f>SUM(DB41:DE41)</f>
        <v>#REF!</v>
      </c>
      <c r="DL41" s="287"/>
    </row>
    <row r="42" spans="1:116">
      <c r="A42" s="177" t="s">
        <v>668</v>
      </c>
      <c r="B42" s="155"/>
      <c r="C42" s="101"/>
      <c r="D42" s="156"/>
      <c r="E42" s="157">
        <v>-2205.3468700000003</v>
      </c>
      <c r="F42" s="157">
        <v>-3513.5255000000006</v>
      </c>
      <c r="G42" s="157">
        <v>-5462.8683600000004</v>
      </c>
      <c r="H42" s="157">
        <v>-6459.501189999999</v>
      </c>
      <c r="I42" s="158"/>
      <c r="J42" s="157">
        <v>582</v>
      </c>
      <c r="K42" s="157">
        <v>0</v>
      </c>
      <c r="L42" s="157"/>
      <c r="M42" s="157">
        <v>-229347</v>
      </c>
      <c r="N42" s="158"/>
      <c r="O42" s="157">
        <f t="shared" si="46"/>
        <v>582</v>
      </c>
      <c r="P42" s="157"/>
      <c r="Q42" s="157">
        <f>O42+P42</f>
        <v>582</v>
      </c>
      <c r="R42" s="157">
        <f>Q42*R$4</f>
        <v>613.02059999999994</v>
      </c>
      <c r="S42" s="157">
        <f>ROUND(R42/1000,0)</f>
        <v>1</v>
      </c>
      <c r="T42" s="158"/>
      <c r="U42" s="157">
        <f t="shared" si="47"/>
        <v>0</v>
      </c>
      <c r="V42" s="157"/>
      <c r="W42" s="157">
        <f>U42+V42</f>
        <v>0</v>
      </c>
      <c r="X42" s="157">
        <f>W42*X$4</f>
        <v>0</v>
      </c>
      <c r="Y42" s="157">
        <f>ROUND(X42/1000,0)</f>
        <v>0</v>
      </c>
      <c r="Z42" s="158"/>
      <c r="AA42" s="157">
        <f t="shared" si="48"/>
        <v>0</v>
      </c>
      <c r="AB42" s="157"/>
      <c r="AC42" s="157">
        <f>AA42+AB42</f>
        <v>0</v>
      </c>
      <c r="AD42" s="157">
        <f>AC42*AD$4</f>
        <v>0</v>
      </c>
      <c r="AE42" s="157">
        <f>ROUND(AD42/1000,0)</f>
        <v>0</v>
      </c>
      <c r="AF42" s="158"/>
      <c r="AG42" s="157">
        <f t="shared" si="49"/>
        <v>-229347</v>
      </c>
      <c r="AH42" s="157"/>
      <c r="AI42" s="157">
        <f>AG42+AH42</f>
        <v>-229347</v>
      </c>
      <c r="AJ42" s="157">
        <f>AI42*AJ$4</f>
        <v>-247557.15179999999</v>
      </c>
      <c r="AK42" s="157">
        <f>ROUND(AJ42/1000,0)</f>
        <v>-248</v>
      </c>
      <c r="AL42" s="158"/>
      <c r="AM42" s="213">
        <v>2541</v>
      </c>
      <c r="AN42" s="213">
        <v>-131595</v>
      </c>
      <c r="AO42" s="157">
        <f>'ER input Kyivstar'!BO35</f>
        <v>-51211</v>
      </c>
      <c r="AP42" s="157" t="e">
        <v>#REF!</v>
      </c>
      <c r="AQ42" s="158"/>
      <c r="AR42" s="551">
        <f t="shared" si="50"/>
        <v>2541</v>
      </c>
      <c r="AS42" s="157"/>
      <c r="AT42" s="157">
        <f>AR42+AS42</f>
        <v>2541</v>
      </c>
      <c r="AU42" s="157" t="e">
        <f>AT42*AU$4</f>
        <v>#REF!</v>
      </c>
      <c r="AV42" s="157" t="e">
        <f>ROUND(AU42/1000,0)</f>
        <v>#REF!</v>
      </c>
      <c r="AW42" s="158"/>
      <c r="AX42" s="157">
        <f t="shared" si="51"/>
        <v>-131595</v>
      </c>
      <c r="AY42" s="157"/>
      <c r="AZ42" s="157">
        <f>AX42+AY42</f>
        <v>-131595</v>
      </c>
      <c r="BA42" s="157" t="e">
        <f>AZ42*BA$4</f>
        <v>#REF!</v>
      </c>
      <c r="BB42" s="157" t="e">
        <f>ROUND(BA42/1000,0)</f>
        <v>#REF!</v>
      </c>
      <c r="BC42" s="158"/>
      <c r="BD42" s="157">
        <f t="shared" si="52"/>
        <v>-51211</v>
      </c>
      <c r="BE42" s="157"/>
      <c r="BF42" s="157">
        <f>BD42+BE42</f>
        <v>-51211</v>
      </c>
      <c r="BG42" s="157" t="e">
        <f>BF42*BG$4</f>
        <v>#REF!</v>
      </c>
      <c r="BH42" s="157" t="e">
        <f>ROUND(BG42/1000,0)</f>
        <v>#REF!</v>
      </c>
      <c r="BI42" s="158"/>
      <c r="BJ42" s="157" t="e">
        <f t="shared" si="53"/>
        <v>#REF!</v>
      </c>
      <c r="BK42" s="157"/>
      <c r="BL42" s="157" t="e">
        <f>BJ42+BK42</f>
        <v>#REF!</v>
      </c>
      <c r="BM42" s="157" t="e">
        <f>BL42*BM$4</f>
        <v>#REF!</v>
      </c>
      <c r="BN42" s="157" t="e">
        <f>ROUND(BM42/1000,0)</f>
        <v>#REF!</v>
      </c>
      <c r="BO42" s="158"/>
      <c r="BQ42" s="157">
        <f>ROUND(E42/1000,0)</f>
        <v>-2</v>
      </c>
      <c r="BR42" s="157">
        <f t="shared" si="56"/>
        <v>-1</v>
      </c>
      <c r="BS42" s="157">
        <f t="shared" si="56"/>
        <v>-2</v>
      </c>
      <c r="BT42" s="157">
        <f t="shared" si="56"/>
        <v>-1</v>
      </c>
      <c r="BU42" s="161">
        <f>SUM(BQ42:BT42)</f>
        <v>-6</v>
      </c>
      <c r="BW42" s="157">
        <f>ROUND(E42*E$4/1000,0)</f>
        <v>-3</v>
      </c>
      <c r="BX42" s="157">
        <f t="shared" si="57"/>
        <v>-2</v>
      </c>
      <c r="BY42" s="157">
        <f t="shared" si="57"/>
        <v>-2</v>
      </c>
      <c r="BZ42" s="157">
        <f>ROUND((H42*H$4-G42*G$4)/1000,0)</f>
        <v>-1</v>
      </c>
      <c r="CA42" s="161">
        <f>SUM(BW42:BZ42)</f>
        <v>-8</v>
      </c>
      <c r="CC42" s="157">
        <f>BW42</f>
        <v>-3</v>
      </c>
      <c r="CD42" s="157">
        <f>SUM(BW42:BX42)</f>
        <v>-5</v>
      </c>
      <c r="CE42" s="157">
        <f>SUM(BW42:BY42)</f>
        <v>-7</v>
      </c>
      <c r="CF42" s="161">
        <f>SUM(BW42:BZ42)</f>
        <v>-8</v>
      </c>
      <c r="CH42" s="157">
        <f>ROUND(Q42/1000,0)</f>
        <v>1</v>
      </c>
      <c r="CI42" s="157">
        <f>ROUND((W42-Q42)/1000,0)</f>
        <v>-1</v>
      </c>
      <c r="CJ42" s="157">
        <f>ROUND((AC42-W42)/1000,0)</f>
        <v>0</v>
      </c>
      <c r="CK42" s="161">
        <f>ROUND((AI42-AC42)/1000,0)</f>
        <v>-229</v>
      </c>
      <c r="CM42" s="157">
        <f>S42</f>
        <v>1</v>
      </c>
      <c r="CN42" s="157">
        <f>Y42-S42</f>
        <v>-1</v>
      </c>
      <c r="CO42" s="157">
        <f>AE42-Y42</f>
        <v>0</v>
      </c>
      <c r="CP42" s="161">
        <f>AK42-AE42</f>
        <v>-248</v>
      </c>
      <c r="CR42" s="157">
        <f>CM42</f>
        <v>1</v>
      </c>
      <c r="CS42" s="157">
        <f>SUM(CM42:CN42)</f>
        <v>0</v>
      </c>
      <c r="CT42" s="157">
        <f>SUM(CM42:CO42)</f>
        <v>0</v>
      </c>
      <c r="CU42" s="161">
        <f>SUM(CM42:CP42)</f>
        <v>-248</v>
      </c>
      <c r="CW42" s="157">
        <f>ROUND(AT42/1000,0)</f>
        <v>3</v>
      </c>
      <c r="CX42" s="157">
        <f>ROUND((AZ42-AT42)/1000,0)</f>
        <v>-134</v>
      </c>
      <c r="CY42" s="157">
        <f>ROUND((BF42-AZ42)/1000,0)</f>
        <v>80</v>
      </c>
      <c r="CZ42" s="161" t="e">
        <f>ROUND((BL42-BF42)/1000,0)</f>
        <v>#REF!</v>
      </c>
      <c r="DB42" s="157" t="e">
        <f>AV42</f>
        <v>#REF!</v>
      </c>
      <c r="DC42" s="157" t="e">
        <f>BB42-AV42</f>
        <v>#REF!</v>
      </c>
      <c r="DD42" s="157" t="e">
        <f>BH42-BB42</f>
        <v>#REF!</v>
      </c>
      <c r="DE42" s="161" t="e">
        <f>BN42-BH42</f>
        <v>#REF!</v>
      </c>
      <c r="DG42" s="157" t="e">
        <f>DB42</f>
        <v>#REF!</v>
      </c>
      <c r="DH42" s="157" t="e">
        <f>SUM(DB42:DC42)</f>
        <v>#REF!</v>
      </c>
      <c r="DI42" s="157" t="e">
        <f>SUM(DB42:DD42)</f>
        <v>#REF!</v>
      </c>
      <c r="DJ42" s="161" t="e">
        <f>SUM(DB42:DE42)</f>
        <v>#REF!</v>
      </c>
      <c r="DL42" s="287"/>
    </row>
    <row r="43" spans="1:116">
      <c r="A43" s="163" t="s">
        <v>151</v>
      </c>
      <c r="B43" s="164"/>
      <c r="C43" s="165"/>
      <c r="D43" s="166"/>
      <c r="E43" s="66">
        <v>1006604.8890859336</v>
      </c>
      <c r="F43" s="66">
        <v>2228017.1123718671</v>
      </c>
      <c r="G43" s="66">
        <v>3538882.0633448996</v>
      </c>
      <c r="H43" s="66">
        <v>4794373.854989999</v>
      </c>
      <c r="I43" s="167"/>
      <c r="J43" s="66">
        <f>J38+SUM(J40:J42)</f>
        <v>1365823.7</v>
      </c>
      <c r="K43" s="66">
        <f>K38+SUM(K40:K42)</f>
        <v>2848796.8400000003</v>
      </c>
      <c r="L43" s="66">
        <f>L38+SUM(L40:L42)</f>
        <v>4519421.0174529962</v>
      </c>
      <c r="M43" s="66">
        <f>M38+SUM(M40:M42)</f>
        <v>5628150.9826800004</v>
      </c>
      <c r="N43" s="167"/>
      <c r="O43" s="66">
        <f t="shared" si="46"/>
        <v>1365823.7</v>
      </c>
      <c r="P43" s="66">
        <f>P38+SUM(P40:P42)</f>
        <v>398.62476593333332</v>
      </c>
      <c r="Q43" s="66">
        <f>Q38+SUM(Q40:Q42)</f>
        <v>1366222.3247659332</v>
      </c>
      <c r="R43" s="66">
        <f>R38+SUM(R40:R42)</f>
        <v>1439041.9746759576</v>
      </c>
      <c r="S43" s="66">
        <f>S38+SUM(S40:S42)</f>
        <v>1439</v>
      </c>
      <c r="T43" s="167"/>
      <c r="U43" s="66">
        <f t="shared" si="47"/>
        <v>2848796.8400000003</v>
      </c>
      <c r="V43" s="66">
        <f>V38+SUM(V40:V42)</f>
        <v>797.24953186666664</v>
      </c>
      <c r="W43" s="66">
        <f>W38+SUM(W40:W42)</f>
        <v>2849594.0895318668</v>
      </c>
      <c r="X43" s="66">
        <f>X38+SUM(X40:X42)</f>
        <v>3012590.8714530896</v>
      </c>
      <c r="Y43" s="66">
        <f>Y38+SUM(Y40:Y42)</f>
        <v>3013</v>
      </c>
      <c r="Z43" s="167"/>
      <c r="AA43" s="66">
        <f t="shared" si="48"/>
        <v>4519421.0174529962</v>
      </c>
      <c r="AB43" s="66">
        <f>AB38+SUM(AB40:AB42)</f>
        <v>1195.8742977999996</v>
      </c>
      <c r="AC43" s="66">
        <f>AC38+SUM(AC40:AC42)</f>
        <v>4520616.8917507958</v>
      </c>
      <c r="AD43" s="66">
        <f>AD38+SUM(AD40:AD42)</f>
        <v>4907581.6976846633</v>
      </c>
      <c r="AE43" s="66">
        <f>AE38+SUM(AE40:AE42)</f>
        <v>4908</v>
      </c>
      <c r="AF43" s="167"/>
      <c r="AG43" s="66">
        <f t="shared" si="49"/>
        <v>5628150.9826800004</v>
      </c>
      <c r="AH43" s="66">
        <f>AH38+SUM(AH40:AH42)</f>
        <v>1594.4990637333301</v>
      </c>
      <c r="AI43" s="66">
        <f>AI38+SUM(AI40:AI42)</f>
        <v>5629745.4817437334</v>
      </c>
      <c r="AJ43" s="66">
        <f>AJ38+SUM(AJ40:AJ42)</f>
        <v>6076747.2729941849</v>
      </c>
      <c r="AK43" s="66">
        <f>AK38+SUM(AK40:AK42)</f>
        <v>6077</v>
      </c>
      <c r="AL43" s="167"/>
      <c r="AM43" s="332">
        <f>AM38+SUM(AM40:AM42)</f>
        <v>1170275</v>
      </c>
      <c r="AN43" s="332">
        <f>AN38+SUM(AN40:AN42)</f>
        <v>2320411</v>
      </c>
      <c r="AO43" s="66">
        <f>AO38+SUM(AO40:AO42)</f>
        <v>3634562</v>
      </c>
      <c r="AP43" s="66" t="e">
        <f>AP38+SUM(AP40:AP42)</f>
        <v>#REF!</v>
      </c>
      <c r="AQ43" s="167"/>
      <c r="AR43" s="554">
        <f t="shared" si="50"/>
        <v>1170275</v>
      </c>
      <c r="AS43" s="66">
        <f>AS38+SUM(AS40:AS42)</f>
        <v>398.62476593333332</v>
      </c>
      <c r="AT43" s="66">
        <f>AT38+SUM(AT40:AT42)</f>
        <v>1170673.6247659333</v>
      </c>
      <c r="AU43" s="66" t="e">
        <f>AU38+SUM(AU40:AU42)</f>
        <v>#REF!</v>
      </c>
      <c r="AV43" s="66" t="e">
        <f>AV38+SUM(AV40:AV42)</f>
        <v>#REF!</v>
      </c>
      <c r="AW43" s="167"/>
      <c r="AX43" s="66">
        <f t="shared" si="51"/>
        <v>2320411</v>
      </c>
      <c r="AY43" s="66">
        <f>AY38+SUM(AY40:AY42)</f>
        <v>797</v>
      </c>
      <c r="AZ43" s="66">
        <f>AZ38+SUM(AZ40:AZ42)</f>
        <v>2321208</v>
      </c>
      <c r="BA43" s="66" t="e">
        <f>BA38+SUM(BA40:BA42)</f>
        <v>#REF!</v>
      </c>
      <c r="BB43" s="66" t="e">
        <f>BB38+SUM(BB40:BB42)</f>
        <v>#REF!</v>
      </c>
      <c r="BC43" s="167"/>
      <c r="BD43" s="66">
        <f t="shared" si="52"/>
        <v>3634562</v>
      </c>
      <c r="BE43" s="66">
        <f>BE38+SUM(BE40:BE42)</f>
        <v>1196</v>
      </c>
      <c r="BF43" s="66">
        <f>BF38+SUM(BF40:BF42)</f>
        <v>3635758</v>
      </c>
      <c r="BG43" s="66" t="e">
        <f>BG38+SUM(BG40:BG42)</f>
        <v>#REF!</v>
      </c>
      <c r="BH43" s="66" t="e">
        <f>BH38+SUM(BH40:BH42)</f>
        <v>#REF!</v>
      </c>
      <c r="BI43" s="167"/>
      <c r="BJ43" s="66" t="e">
        <f t="shared" si="53"/>
        <v>#REF!</v>
      </c>
      <c r="BK43" s="66" t="e">
        <f>BK38+SUM(BK40:BK42)</f>
        <v>#REF!</v>
      </c>
      <c r="BL43" s="66" t="e">
        <f>BL38+SUM(BL40:BL42)</f>
        <v>#REF!</v>
      </c>
      <c r="BM43" s="66" t="e">
        <f>BM38+SUM(BM40:BM42)</f>
        <v>#REF!</v>
      </c>
      <c r="BN43" s="66" t="e">
        <f>BN38+SUM(BN40:BN42)</f>
        <v>#REF!</v>
      </c>
      <c r="BO43" s="167"/>
      <c r="BQ43" s="66">
        <f>BQ38+SUM(BQ40:BQ42)</f>
        <v>1009</v>
      </c>
      <c r="BR43" s="66">
        <f>BR38+SUM(BR40:BR42)</f>
        <v>1222</v>
      </c>
      <c r="BS43" s="66">
        <f>BS38+SUM(BS40:BS42)</f>
        <v>1310</v>
      </c>
      <c r="BT43" s="66">
        <f>BT38+SUM(BT40:BT42)</f>
        <v>1257</v>
      </c>
      <c r="BU43" s="168">
        <f>SUM(BQ43:BT43)</f>
        <v>4798</v>
      </c>
      <c r="BV43" s="175" t="s">
        <v>594</v>
      </c>
      <c r="BW43" s="66">
        <f>BW38+SUM(BW40:BW42)</f>
        <v>1236</v>
      </c>
      <c r="BX43" s="66">
        <f>BX38+SUM(BX40:BX42)</f>
        <v>1462</v>
      </c>
      <c r="BY43" s="66">
        <f>BY38+SUM(BY40:BY42)</f>
        <v>1504</v>
      </c>
      <c r="BZ43" s="66">
        <f>BZ38+SUM(BZ40:BZ42)</f>
        <v>1367</v>
      </c>
      <c r="CA43" s="168">
        <f>SUM(BW43:BZ43)</f>
        <v>5569</v>
      </c>
      <c r="CB43" s="175" t="s">
        <v>594</v>
      </c>
      <c r="CC43" s="66">
        <f>BW43</f>
        <v>1236</v>
      </c>
      <c r="CD43" s="66">
        <f>SUM(BW43:BX43)</f>
        <v>2698</v>
      </c>
      <c r="CE43" s="66">
        <f>SUM(BW43:BY43)</f>
        <v>4202</v>
      </c>
      <c r="CF43" s="168">
        <f>SUM(BW43:BZ43)</f>
        <v>5569</v>
      </c>
      <c r="CH43" s="66">
        <f>CH38+SUM(CH40:CH42)</f>
        <v>1365</v>
      </c>
      <c r="CI43" s="66">
        <f>CI38+SUM(CI40:CI42)</f>
        <v>1481</v>
      </c>
      <c r="CJ43" s="66">
        <f>CJ38+SUM(CJ40:CJ42)</f>
        <v>1669</v>
      </c>
      <c r="CK43" s="168">
        <f>CK38+SUM(CK40:CK42)</f>
        <v>1108</v>
      </c>
      <c r="CM43" s="66">
        <f>S43</f>
        <v>1439</v>
      </c>
      <c r="CN43" s="66">
        <f>Y43-S43</f>
        <v>1574</v>
      </c>
      <c r="CO43" s="66">
        <f>AE43-Y43</f>
        <v>1895</v>
      </c>
      <c r="CP43" s="168">
        <f>AK43-AE43</f>
        <v>1169</v>
      </c>
      <c r="CR43" s="66">
        <f>CM43</f>
        <v>1439</v>
      </c>
      <c r="CS43" s="66">
        <f>SUM(CM43:CN43)</f>
        <v>3013</v>
      </c>
      <c r="CT43" s="66">
        <f>SUM(CM43:CO43)</f>
        <v>4908</v>
      </c>
      <c r="CU43" s="168">
        <f>SUM(CM43:CP43)</f>
        <v>6077</v>
      </c>
      <c r="CW43" s="66">
        <f>CW38+SUM(CW40:CW42)</f>
        <v>1169</v>
      </c>
      <c r="CX43" s="66">
        <f>CX38+SUM(CX40:CX42)</f>
        <v>1149</v>
      </c>
      <c r="CY43" s="66">
        <f>CY38+SUM(CY40:CY42)</f>
        <v>1315</v>
      </c>
      <c r="CZ43" s="168" t="e">
        <f>CZ38+SUM(CZ40:CZ42)</f>
        <v>#REF!</v>
      </c>
      <c r="DB43" s="66" t="e">
        <f>AV43</f>
        <v>#REF!</v>
      </c>
      <c r="DC43" s="66" t="e">
        <f>BB43-AV43</f>
        <v>#REF!</v>
      </c>
      <c r="DD43" s="66" t="e">
        <f>BH43-BB43</f>
        <v>#REF!</v>
      </c>
      <c r="DE43" s="168" t="e">
        <f>BN43-BH43</f>
        <v>#REF!</v>
      </c>
      <c r="DG43" s="66" t="e">
        <f>DB43</f>
        <v>#REF!</v>
      </c>
      <c r="DH43" s="66" t="e">
        <f>SUM(DB43:DC43)</f>
        <v>#REF!</v>
      </c>
      <c r="DI43" s="66" t="e">
        <f>SUM(DB43:DD43)</f>
        <v>#REF!</v>
      </c>
      <c r="DJ43" s="168" t="e">
        <f>SUM(DB43:DE43)</f>
        <v>#REF!</v>
      </c>
      <c r="DL43" s="287"/>
    </row>
    <row r="44" spans="1:116">
      <c r="A44" s="154"/>
      <c r="B44" s="155"/>
      <c r="C44" s="101"/>
      <c r="D44" s="156"/>
      <c r="E44" s="157"/>
      <c r="F44" s="157"/>
      <c r="G44" s="157"/>
      <c r="H44" s="157"/>
      <c r="I44" s="158"/>
      <c r="J44" s="157"/>
      <c r="K44" s="157"/>
      <c r="L44" s="157"/>
      <c r="M44" s="157"/>
      <c r="N44" s="158"/>
      <c r="O44" s="157"/>
      <c r="P44" s="157"/>
      <c r="Q44" s="157"/>
      <c r="R44" s="157"/>
      <c r="S44" s="157"/>
      <c r="T44" s="158"/>
      <c r="U44" s="157"/>
      <c r="V44" s="157"/>
      <c r="W44" s="157"/>
      <c r="X44" s="157"/>
      <c r="Y44" s="157"/>
      <c r="Z44" s="158"/>
      <c r="AA44" s="157"/>
      <c r="AB44" s="157"/>
      <c r="AC44" s="157"/>
      <c r="AD44" s="157"/>
      <c r="AE44" s="157"/>
      <c r="AF44" s="158"/>
      <c r="AG44" s="157"/>
      <c r="AH44" s="157"/>
      <c r="AI44" s="157"/>
      <c r="AJ44" s="157"/>
      <c r="AK44" s="157"/>
      <c r="AL44" s="158"/>
      <c r="AM44" s="213"/>
      <c r="AN44" s="213"/>
      <c r="AO44" s="157"/>
      <c r="AP44" s="157"/>
      <c r="AQ44" s="158"/>
      <c r="AR44" s="551"/>
      <c r="AS44" s="157"/>
      <c r="AT44" s="157"/>
      <c r="AU44" s="157"/>
      <c r="AV44" s="157"/>
      <c r="AW44" s="158"/>
      <c r="AX44" s="157"/>
      <c r="AY44" s="157"/>
      <c r="AZ44" s="157"/>
      <c r="BA44" s="157"/>
      <c r="BB44" s="157"/>
      <c r="BC44" s="158"/>
      <c r="BD44" s="157"/>
      <c r="BE44" s="157"/>
      <c r="BF44" s="157"/>
      <c r="BG44" s="157"/>
      <c r="BH44" s="157"/>
      <c r="BI44" s="158"/>
      <c r="BJ44" s="157"/>
      <c r="BK44" s="157"/>
      <c r="BL44" s="157"/>
      <c r="BM44" s="157"/>
      <c r="BN44" s="157"/>
      <c r="BO44" s="158"/>
      <c r="BQ44" s="157"/>
      <c r="BR44" s="157"/>
      <c r="BS44" s="157"/>
      <c r="BT44" s="157"/>
      <c r="BU44" s="161"/>
      <c r="BW44" s="157"/>
      <c r="BX44" s="157"/>
      <c r="BY44" s="157"/>
      <c r="BZ44" s="157"/>
      <c r="CA44" s="161"/>
      <c r="CC44" s="157"/>
      <c r="CD44" s="157"/>
      <c r="CE44" s="157"/>
      <c r="CF44" s="161"/>
      <c r="CH44" s="157"/>
      <c r="CI44" s="157"/>
      <c r="CJ44" s="157"/>
      <c r="CK44" s="161"/>
      <c r="CM44" s="157"/>
      <c r="CN44" s="157"/>
      <c r="CO44" s="157"/>
      <c r="CP44" s="161"/>
      <c r="CR44" s="157"/>
      <c r="CS44" s="157"/>
      <c r="CT44" s="157"/>
      <c r="CU44" s="161"/>
      <c r="CW44" s="157"/>
      <c r="CX44" s="157"/>
      <c r="CY44" s="157"/>
      <c r="CZ44" s="161"/>
      <c r="DB44" s="157"/>
      <c r="DC44" s="157"/>
      <c r="DD44" s="157"/>
      <c r="DE44" s="161"/>
      <c r="DG44" s="157"/>
      <c r="DH44" s="157"/>
      <c r="DI44" s="157"/>
      <c r="DJ44" s="161"/>
      <c r="DL44" s="287"/>
    </row>
    <row r="45" spans="1:116">
      <c r="A45" s="160" t="s">
        <v>669</v>
      </c>
      <c r="B45" s="155"/>
      <c r="C45" s="101"/>
      <c r="D45" s="156"/>
      <c r="E45" s="157"/>
      <c r="F45" s="157"/>
      <c r="G45" s="157"/>
      <c r="H45" s="157"/>
      <c r="I45" s="158"/>
      <c r="J45" s="157"/>
      <c r="K45" s="157"/>
      <c r="L45" s="157"/>
      <c r="M45" s="157"/>
      <c r="N45" s="158"/>
      <c r="O45" s="157">
        <f>J45</f>
        <v>0</v>
      </c>
      <c r="P45" s="157"/>
      <c r="Q45" s="157">
        <f>O45+P45</f>
        <v>0</v>
      </c>
      <c r="R45" s="157">
        <f>Q45*R$4</f>
        <v>0</v>
      </c>
      <c r="S45" s="157">
        <f>ROUND(R45/1000,0)</f>
        <v>0</v>
      </c>
      <c r="T45" s="158"/>
      <c r="U45" s="157">
        <f>K45</f>
        <v>0</v>
      </c>
      <c r="V45" s="157"/>
      <c r="W45" s="157">
        <f>U45+V45</f>
        <v>0</v>
      </c>
      <c r="X45" s="157">
        <f>W45*X$4</f>
        <v>0</v>
      </c>
      <c r="Y45" s="157">
        <f>ROUND(X45/1000,0)</f>
        <v>0</v>
      </c>
      <c r="Z45" s="158"/>
      <c r="AA45" s="157">
        <f>L45</f>
        <v>0</v>
      </c>
      <c r="AB45" s="157"/>
      <c r="AC45" s="157">
        <f>AA45+AB45</f>
        <v>0</v>
      </c>
      <c r="AD45" s="157">
        <f>AC45*AD$4</f>
        <v>0</v>
      </c>
      <c r="AE45" s="157">
        <f>ROUND(AD45/1000,0)</f>
        <v>0</v>
      </c>
      <c r="AF45" s="158"/>
      <c r="AG45" s="157">
        <f>M45</f>
        <v>0</v>
      </c>
      <c r="AH45" s="157"/>
      <c r="AI45" s="157">
        <f>AG45+AH45</f>
        <v>0</v>
      </c>
      <c r="AJ45" s="157">
        <f>AI45*AJ$4</f>
        <v>0</v>
      </c>
      <c r="AK45" s="157">
        <f>ROUND(AJ45/1000,0)</f>
        <v>0</v>
      </c>
      <c r="AL45" s="158"/>
      <c r="AM45" s="555"/>
      <c r="AN45" s="555"/>
      <c r="AO45" s="179"/>
      <c r="AP45" s="179"/>
      <c r="AQ45" s="158"/>
      <c r="AR45" s="551">
        <f>AM45</f>
        <v>0</v>
      </c>
      <c r="AS45" s="157"/>
      <c r="AT45" s="157">
        <f>AR45+AS45</f>
        <v>0</v>
      </c>
      <c r="AU45" s="157" t="e">
        <f>AT45*AU$4</f>
        <v>#REF!</v>
      </c>
      <c r="AV45" s="157" t="e">
        <f>ROUND(AU45/1000,0)</f>
        <v>#REF!</v>
      </c>
      <c r="AW45" s="158"/>
      <c r="AX45" s="157">
        <f>AN45</f>
        <v>0</v>
      </c>
      <c r="AY45" s="157"/>
      <c r="AZ45" s="157">
        <f>AX45+AY45</f>
        <v>0</v>
      </c>
      <c r="BA45" s="157" t="e">
        <f>AZ45*BA$4</f>
        <v>#REF!</v>
      </c>
      <c r="BB45" s="157" t="e">
        <f>ROUND(BA45/1000,0)</f>
        <v>#REF!</v>
      </c>
      <c r="BC45" s="158"/>
      <c r="BD45" s="157">
        <f>AO45</f>
        <v>0</v>
      </c>
      <c r="BE45" s="157"/>
      <c r="BF45" s="157">
        <f>BD45+BE45</f>
        <v>0</v>
      </c>
      <c r="BG45" s="157" t="e">
        <f>BF45*BG$4</f>
        <v>#REF!</v>
      </c>
      <c r="BH45" s="157" t="e">
        <f>ROUND(BG45/1000,0)</f>
        <v>#REF!</v>
      </c>
      <c r="BI45" s="158"/>
      <c r="BJ45" s="157">
        <f>AP45</f>
        <v>0</v>
      </c>
      <c r="BK45" s="157"/>
      <c r="BL45" s="157">
        <f>BJ45+BK45</f>
        <v>0</v>
      </c>
      <c r="BM45" s="157" t="e">
        <f>BL45*BM$4</f>
        <v>#REF!</v>
      </c>
      <c r="BN45" s="157" t="e">
        <f>ROUND(BM45/1000,0)</f>
        <v>#REF!</v>
      </c>
      <c r="BO45" s="158"/>
      <c r="BQ45" s="157">
        <f>ROUND(E45/1000,0)</f>
        <v>0</v>
      </c>
      <c r="BR45" s="157">
        <f t="shared" ref="BR45:BT48" si="58">ROUND((F45-E45)/1000,0)</f>
        <v>0</v>
      </c>
      <c r="BS45" s="157">
        <f t="shared" si="58"/>
        <v>0</v>
      </c>
      <c r="BT45" s="157">
        <f t="shared" si="58"/>
        <v>0</v>
      </c>
      <c r="BU45" s="161">
        <f>SUM(BQ45:BT45)</f>
        <v>0</v>
      </c>
      <c r="BW45" s="157">
        <f>ROUND(E45*E$4/1000,0)</f>
        <v>0</v>
      </c>
      <c r="BX45" s="157">
        <f t="shared" ref="BX45:BZ48" si="59">ROUND((F45*F$4-E45*E$4)/1000,0)</f>
        <v>0</v>
      </c>
      <c r="BY45" s="157">
        <f t="shared" si="59"/>
        <v>0</v>
      </c>
      <c r="BZ45" s="157">
        <f t="shared" si="59"/>
        <v>0</v>
      </c>
      <c r="CA45" s="161">
        <f>SUM(BW45:BZ45)</f>
        <v>0</v>
      </c>
      <c r="CC45" s="157">
        <f>BW45</f>
        <v>0</v>
      </c>
      <c r="CD45" s="157">
        <f>SUM(BW45:BX45)</f>
        <v>0</v>
      </c>
      <c r="CE45" s="157">
        <f>SUM(BW45:BY45)</f>
        <v>0</v>
      </c>
      <c r="CF45" s="161">
        <f>SUM(BW45:BZ45)</f>
        <v>0</v>
      </c>
      <c r="CH45" s="157">
        <f>ROUND(Q45/1000,0)</f>
        <v>0</v>
      </c>
      <c r="CI45" s="157">
        <f>ROUND((W45-Q45)/1000,0)</f>
        <v>0</v>
      </c>
      <c r="CJ45" s="157">
        <f>ROUND((AC45-W45)/1000,0)</f>
        <v>0</v>
      </c>
      <c r="CK45" s="161">
        <f>ROUND((AI45-AC45)/1000,0)</f>
        <v>0</v>
      </c>
      <c r="CM45" s="157">
        <f>S45</f>
        <v>0</v>
      </c>
      <c r="CN45" s="157">
        <f>Y45-S45</f>
        <v>0</v>
      </c>
      <c r="CO45" s="157">
        <f>AE45-Y45</f>
        <v>0</v>
      </c>
      <c r="CP45" s="161">
        <f>AK45-AE45</f>
        <v>0</v>
      </c>
      <c r="CR45" s="157">
        <f>CM45</f>
        <v>0</v>
      </c>
      <c r="CS45" s="157">
        <f>SUM(CM45:CN45)</f>
        <v>0</v>
      </c>
      <c r="CT45" s="157">
        <f>SUM(CM45:CO45)</f>
        <v>0</v>
      </c>
      <c r="CU45" s="161">
        <f>SUM(CM45:CP45)</f>
        <v>0</v>
      </c>
      <c r="CW45" s="157">
        <f>ROUND(AT45/1000,0)</f>
        <v>0</v>
      </c>
      <c r="CX45" s="157">
        <f>ROUND((AZ45-AT45)/1000,0)</f>
        <v>0</v>
      </c>
      <c r="CY45" s="157">
        <f>ROUND((BF45-AZ45)/1000,0)</f>
        <v>0</v>
      </c>
      <c r="CZ45" s="161">
        <f>ROUND((BL45-BF45)/1000,0)</f>
        <v>0</v>
      </c>
      <c r="DB45" s="157" t="e">
        <f>AV45</f>
        <v>#REF!</v>
      </c>
      <c r="DC45" s="157" t="e">
        <f>BB45-AV45</f>
        <v>#REF!</v>
      </c>
      <c r="DD45" s="157" t="e">
        <f>BH45-BB45</f>
        <v>#REF!</v>
      </c>
      <c r="DE45" s="161" t="e">
        <f>BN45-BH45</f>
        <v>#REF!</v>
      </c>
      <c r="DG45" s="157" t="e">
        <f>DB45</f>
        <v>#REF!</v>
      </c>
      <c r="DH45" s="157" t="e">
        <f>SUM(DB45:DC45)</f>
        <v>#REF!</v>
      </c>
      <c r="DI45" s="157" t="e">
        <f>SUM(DB45:DD45)</f>
        <v>#REF!</v>
      </c>
      <c r="DJ45" s="161" t="e">
        <f>SUM(DB45:DE45)</f>
        <v>#REF!</v>
      </c>
      <c r="DL45" s="287"/>
    </row>
    <row r="46" spans="1:116">
      <c r="A46" s="160" t="s">
        <v>670</v>
      </c>
      <c r="B46" s="155"/>
      <c r="C46" s="101"/>
      <c r="D46" s="156"/>
      <c r="E46" s="157"/>
      <c r="F46" s="157"/>
      <c r="G46" s="157"/>
      <c r="H46" s="157"/>
      <c r="I46" s="158"/>
      <c r="J46" s="157"/>
      <c r="K46" s="157"/>
      <c r="L46" s="157"/>
      <c r="M46" s="157"/>
      <c r="N46" s="158"/>
      <c r="O46" s="157">
        <f>J46</f>
        <v>0</v>
      </c>
      <c r="P46" s="157"/>
      <c r="Q46" s="157">
        <f>O46+P46</f>
        <v>0</v>
      </c>
      <c r="R46" s="157">
        <f>Q46*R$4</f>
        <v>0</v>
      </c>
      <c r="S46" s="157">
        <f>ROUND(R46/1000,0)</f>
        <v>0</v>
      </c>
      <c r="T46" s="158"/>
      <c r="U46" s="157">
        <f>K46</f>
        <v>0</v>
      </c>
      <c r="V46" s="157"/>
      <c r="W46" s="157">
        <f>U46+V46</f>
        <v>0</v>
      </c>
      <c r="X46" s="157">
        <f>W46*X$4</f>
        <v>0</v>
      </c>
      <c r="Y46" s="157">
        <f>ROUND(X46/1000,0)</f>
        <v>0</v>
      </c>
      <c r="Z46" s="158"/>
      <c r="AA46" s="157">
        <f>L46</f>
        <v>0</v>
      </c>
      <c r="AB46" s="157"/>
      <c r="AC46" s="157">
        <f>AA46+AB46</f>
        <v>0</v>
      </c>
      <c r="AD46" s="157">
        <f>AC46*AD$4</f>
        <v>0</v>
      </c>
      <c r="AE46" s="157">
        <f>ROUND(AD46/1000,0)</f>
        <v>0</v>
      </c>
      <c r="AF46" s="158"/>
      <c r="AG46" s="157">
        <f>M46</f>
        <v>0</v>
      </c>
      <c r="AH46" s="157"/>
      <c r="AI46" s="157">
        <f>AG46+AH46</f>
        <v>0</v>
      </c>
      <c r="AJ46" s="157">
        <f>AI46*AJ$4</f>
        <v>0</v>
      </c>
      <c r="AK46" s="157">
        <f>ROUND(AJ46/1000,0)</f>
        <v>0</v>
      </c>
      <c r="AL46" s="158"/>
      <c r="AM46" s="555"/>
      <c r="AN46" s="555"/>
      <c r="AO46" s="179"/>
      <c r="AP46" s="179"/>
      <c r="AQ46" s="158"/>
      <c r="AR46" s="551">
        <f>AM46</f>
        <v>0</v>
      </c>
      <c r="AS46" s="157"/>
      <c r="AT46" s="157">
        <f>AR46+AS46</f>
        <v>0</v>
      </c>
      <c r="AU46" s="157" t="e">
        <f>AT46*AU$4</f>
        <v>#REF!</v>
      </c>
      <c r="AV46" s="157" t="e">
        <f>ROUND(AU46/1000,0)</f>
        <v>#REF!</v>
      </c>
      <c r="AW46" s="158"/>
      <c r="AX46" s="157">
        <f>AN46</f>
        <v>0</v>
      </c>
      <c r="AY46" s="157"/>
      <c r="AZ46" s="157">
        <f>AX46+AY46</f>
        <v>0</v>
      </c>
      <c r="BA46" s="157" t="e">
        <f>AZ46*BA$4</f>
        <v>#REF!</v>
      </c>
      <c r="BB46" s="157" t="e">
        <f>ROUND(BA46/1000,0)</f>
        <v>#REF!</v>
      </c>
      <c r="BC46" s="158"/>
      <c r="BD46" s="157">
        <f>AO46</f>
        <v>0</v>
      </c>
      <c r="BE46" s="157"/>
      <c r="BF46" s="157">
        <f>BD46+BE46</f>
        <v>0</v>
      </c>
      <c r="BG46" s="157" t="e">
        <f>BF46*BG$4</f>
        <v>#REF!</v>
      </c>
      <c r="BH46" s="157" t="e">
        <f>ROUND(BG46/1000,0)</f>
        <v>#REF!</v>
      </c>
      <c r="BI46" s="158"/>
      <c r="BJ46" s="157">
        <f>AP46</f>
        <v>0</v>
      </c>
      <c r="BK46" s="157"/>
      <c r="BL46" s="157">
        <f>BJ46+BK46</f>
        <v>0</v>
      </c>
      <c r="BM46" s="157" t="e">
        <f>BL46*BM$4</f>
        <v>#REF!</v>
      </c>
      <c r="BN46" s="157" t="e">
        <f>ROUND(BM46/1000,0)</f>
        <v>#REF!</v>
      </c>
      <c r="BO46" s="158"/>
      <c r="BQ46" s="157">
        <f>ROUND(E46/1000,0)</f>
        <v>0</v>
      </c>
      <c r="BR46" s="157">
        <f t="shared" si="58"/>
        <v>0</v>
      </c>
      <c r="BS46" s="157">
        <f t="shared" si="58"/>
        <v>0</v>
      </c>
      <c r="BT46" s="157">
        <f t="shared" si="58"/>
        <v>0</v>
      </c>
      <c r="BU46" s="161">
        <f>SUM(BQ46:BT46)</f>
        <v>0</v>
      </c>
      <c r="BW46" s="157">
        <f>ROUND(E46*E$4/1000,0)</f>
        <v>0</v>
      </c>
      <c r="BX46" s="157">
        <f t="shared" si="59"/>
        <v>0</v>
      </c>
      <c r="BY46" s="157">
        <f t="shared" si="59"/>
        <v>0</v>
      </c>
      <c r="BZ46" s="157">
        <f>ROUND((H46*H$4-G46*G$4)/1000,0)</f>
        <v>0</v>
      </c>
      <c r="CA46" s="161">
        <f>SUM(BW46:BZ46)</f>
        <v>0</v>
      </c>
      <c r="CC46" s="157">
        <f>BW46</f>
        <v>0</v>
      </c>
      <c r="CD46" s="157">
        <f>SUM(BW46:BX46)</f>
        <v>0</v>
      </c>
      <c r="CE46" s="157">
        <f>SUM(BW46:BY46)</f>
        <v>0</v>
      </c>
      <c r="CF46" s="161">
        <f>SUM(BW46:BZ46)</f>
        <v>0</v>
      </c>
      <c r="CH46" s="157">
        <f>ROUND(Q46/1000,0)</f>
        <v>0</v>
      </c>
      <c r="CI46" s="157">
        <f>ROUND((W46-Q46)/1000,0)</f>
        <v>0</v>
      </c>
      <c r="CJ46" s="157">
        <f>ROUND((AC46-W46)/1000,0)</f>
        <v>0</v>
      </c>
      <c r="CK46" s="161">
        <f>ROUND((AI46-AC46)/1000,0)</f>
        <v>0</v>
      </c>
      <c r="CM46" s="157">
        <f>S46</f>
        <v>0</v>
      </c>
      <c r="CN46" s="157">
        <f>Y46-S46</f>
        <v>0</v>
      </c>
      <c r="CO46" s="157">
        <f>AE46-Y46</f>
        <v>0</v>
      </c>
      <c r="CP46" s="161">
        <f>AK46-AE46</f>
        <v>0</v>
      </c>
      <c r="CR46" s="157">
        <f>CM46</f>
        <v>0</v>
      </c>
      <c r="CS46" s="157">
        <f>SUM(CM46:CN46)</f>
        <v>0</v>
      </c>
      <c r="CT46" s="157">
        <f>SUM(CM46:CO46)</f>
        <v>0</v>
      </c>
      <c r="CU46" s="161">
        <f>SUM(CM46:CP46)</f>
        <v>0</v>
      </c>
      <c r="CW46" s="157">
        <f>ROUND(AT46/1000,0)</f>
        <v>0</v>
      </c>
      <c r="CX46" s="157">
        <f>ROUND((AZ46-AT46)/1000,0)</f>
        <v>0</v>
      </c>
      <c r="CY46" s="157">
        <f>ROUND((BF46-AZ46)/1000,0)</f>
        <v>0</v>
      </c>
      <c r="CZ46" s="161">
        <f>ROUND((BL46-BF46)/1000,0)</f>
        <v>0</v>
      </c>
      <c r="DB46" s="157" t="e">
        <f>AV46</f>
        <v>#REF!</v>
      </c>
      <c r="DC46" s="157" t="e">
        <f>BB46-AV46</f>
        <v>#REF!</v>
      </c>
      <c r="DD46" s="157" t="e">
        <f>BH46-BB46</f>
        <v>#REF!</v>
      </c>
      <c r="DE46" s="161" t="e">
        <f>BN46-BH46</f>
        <v>#REF!</v>
      </c>
      <c r="DG46" s="157" t="e">
        <f>DB46</f>
        <v>#REF!</v>
      </c>
      <c r="DH46" s="157" t="e">
        <f>SUM(DB46:DC46)</f>
        <v>#REF!</v>
      </c>
      <c r="DI46" s="157" t="e">
        <f>SUM(DB46:DD46)</f>
        <v>#REF!</v>
      </c>
      <c r="DJ46" s="161" t="e">
        <f>SUM(DB46:DE46)</f>
        <v>#REF!</v>
      </c>
      <c r="DL46" s="287"/>
    </row>
    <row r="47" spans="1:116">
      <c r="A47" s="73" t="s">
        <v>671</v>
      </c>
      <c r="B47" s="155"/>
      <c r="C47" s="101"/>
      <c r="D47" s="156"/>
      <c r="E47" s="157"/>
      <c r="F47" s="157"/>
      <c r="G47" s="157"/>
      <c r="H47" s="157"/>
      <c r="I47" s="158"/>
      <c r="J47" s="157"/>
      <c r="K47" s="157"/>
      <c r="L47" s="157"/>
      <c r="M47" s="157"/>
      <c r="N47" s="158"/>
      <c r="O47" s="157">
        <f>J47</f>
        <v>0</v>
      </c>
      <c r="P47" s="157"/>
      <c r="Q47" s="157">
        <f>O47+P47</f>
        <v>0</v>
      </c>
      <c r="R47" s="157">
        <f>Q47*R$4</f>
        <v>0</v>
      </c>
      <c r="S47" s="157">
        <f>ROUND(R47/1000,0)</f>
        <v>0</v>
      </c>
      <c r="T47" s="158"/>
      <c r="U47" s="157">
        <f>K47</f>
        <v>0</v>
      </c>
      <c r="V47" s="157"/>
      <c r="W47" s="157">
        <f>U47+V47</f>
        <v>0</v>
      </c>
      <c r="X47" s="157">
        <f>W47*X$4</f>
        <v>0</v>
      </c>
      <c r="Y47" s="157">
        <f>ROUND(X47/1000,0)</f>
        <v>0</v>
      </c>
      <c r="Z47" s="158"/>
      <c r="AA47" s="157">
        <f>L47</f>
        <v>0</v>
      </c>
      <c r="AB47" s="157"/>
      <c r="AC47" s="157">
        <f>AA47+AB47</f>
        <v>0</v>
      </c>
      <c r="AD47" s="157">
        <f>AC47*AD$4</f>
        <v>0</v>
      </c>
      <c r="AE47" s="157">
        <f>ROUND(AD47/1000,0)</f>
        <v>0</v>
      </c>
      <c r="AF47" s="158"/>
      <c r="AG47" s="157">
        <f>M47</f>
        <v>0</v>
      </c>
      <c r="AH47" s="157"/>
      <c r="AI47" s="157">
        <f>AG47+AH47</f>
        <v>0</v>
      </c>
      <c r="AJ47" s="157">
        <f>AI47*AJ$4</f>
        <v>0</v>
      </c>
      <c r="AK47" s="157">
        <f>ROUND(AJ47/1000,0)</f>
        <v>0</v>
      </c>
      <c r="AL47" s="158"/>
      <c r="AM47" s="555"/>
      <c r="AN47" s="555"/>
      <c r="AO47" s="179"/>
      <c r="AP47" s="179"/>
      <c r="AQ47" s="158"/>
      <c r="AR47" s="551">
        <f>AM47</f>
        <v>0</v>
      </c>
      <c r="AS47" s="157"/>
      <c r="AT47" s="157">
        <f>AR47+AS47</f>
        <v>0</v>
      </c>
      <c r="AU47" s="157" t="e">
        <f>AT47*AU$4</f>
        <v>#REF!</v>
      </c>
      <c r="AV47" s="157" t="e">
        <f>ROUND(AU47/1000,0)</f>
        <v>#REF!</v>
      </c>
      <c r="AW47" s="158"/>
      <c r="AX47" s="157">
        <f>AN47</f>
        <v>0</v>
      </c>
      <c r="AY47" s="157"/>
      <c r="AZ47" s="157">
        <f>AX47+AY47</f>
        <v>0</v>
      </c>
      <c r="BA47" s="157" t="e">
        <f>AZ47*BA$4</f>
        <v>#REF!</v>
      </c>
      <c r="BB47" s="157" t="e">
        <f>ROUND(BA47/1000,0)</f>
        <v>#REF!</v>
      </c>
      <c r="BC47" s="158"/>
      <c r="BD47" s="157">
        <f>AO47</f>
        <v>0</v>
      </c>
      <c r="BE47" s="157"/>
      <c r="BF47" s="157">
        <f>BD47+BE47</f>
        <v>0</v>
      </c>
      <c r="BG47" s="157" t="e">
        <f>BF47*BG$4</f>
        <v>#REF!</v>
      </c>
      <c r="BH47" s="157" t="e">
        <f>ROUND(BG47/1000,0)</f>
        <v>#REF!</v>
      </c>
      <c r="BI47" s="158"/>
      <c r="BJ47" s="157">
        <f>AP47</f>
        <v>0</v>
      </c>
      <c r="BK47" s="157"/>
      <c r="BL47" s="157">
        <f>BJ47+BK47</f>
        <v>0</v>
      </c>
      <c r="BM47" s="157" t="e">
        <f>BL47*BM$4</f>
        <v>#REF!</v>
      </c>
      <c r="BN47" s="157" t="e">
        <f>ROUND(BM47/1000,0)</f>
        <v>#REF!</v>
      </c>
      <c r="BO47" s="158"/>
      <c r="BQ47" s="157">
        <f>ROUND(E47/1000,0)</f>
        <v>0</v>
      </c>
      <c r="BR47" s="157">
        <f t="shared" si="58"/>
        <v>0</v>
      </c>
      <c r="BS47" s="157">
        <f t="shared" si="58"/>
        <v>0</v>
      </c>
      <c r="BT47" s="157">
        <f t="shared" si="58"/>
        <v>0</v>
      </c>
      <c r="BU47" s="161">
        <f>SUM(BQ47:BT47)</f>
        <v>0</v>
      </c>
      <c r="BW47" s="157">
        <f>ROUND(E47*E$4/1000,0)</f>
        <v>0</v>
      </c>
      <c r="BX47" s="157">
        <f t="shared" si="59"/>
        <v>0</v>
      </c>
      <c r="BY47" s="157">
        <f t="shared" si="59"/>
        <v>0</v>
      </c>
      <c r="BZ47" s="157">
        <f t="shared" si="59"/>
        <v>0</v>
      </c>
      <c r="CA47" s="161">
        <f>SUM(BW47:BZ47)</f>
        <v>0</v>
      </c>
      <c r="CC47" s="157">
        <f>BW47</f>
        <v>0</v>
      </c>
      <c r="CD47" s="157">
        <f>SUM(BW47:BX47)</f>
        <v>0</v>
      </c>
      <c r="CE47" s="157">
        <f>SUM(BW47:BY47)</f>
        <v>0</v>
      </c>
      <c r="CF47" s="161">
        <f>SUM(BW47:BZ47)</f>
        <v>0</v>
      </c>
      <c r="CH47" s="157">
        <f>ROUND(Q47/1000,0)</f>
        <v>0</v>
      </c>
      <c r="CI47" s="157">
        <f>ROUND((W47-Q47)/1000,0)</f>
        <v>0</v>
      </c>
      <c r="CJ47" s="157">
        <f>ROUND((AC47-W47)/1000,0)</f>
        <v>0</v>
      </c>
      <c r="CK47" s="161">
        <f>ROUND((AI47-AC47)/1000,0)</f>
        <v>0</v>
      </c>
      <c r="CM47" s="157">
        <f>S47</f>
        <v>0</v>
      </c>
      <c r="CN47" s="157">
        <f>Y47-S47</f>
        <v>0</v>
      </c>
      <c r="CO47" s="157">
        <f>AE47-Y47</f>
        <v>0</v>
      </c>
      <c r="CP47" s="161">
        <f>AK47-AE47</f>
        <v>0</v>
      </c>
      <c r="CR47" s="157">
        <f>CM47</f>
        <v>0</v>
      </c>
      <c r="CS47" s="157">
        <f>SUM(CM47:CN47)</f>
        <v>0</v>
      </c>
      <c r="CT47" s="157">
        <f>SUM(CM47:CO47)</f>
        <v>0</v>
      </c>
      <c r="CU47" s="161">
        <f>SUM(CM47:CP47)</f>
        <v>0</v>
      </c>
      <c r="CW47" s="157">
        <f>ROUND(AT47/1000,0)</f>
        <v>0</v>
      </c>
      <c r="CX47" s="157">
        <f>ROUND((AZ47-AT47)/1000,0)</f>
        <v>0</v>
      </c>
      <c r="CY47" s="157">
        <f>ROUND((BF47-AZ47)/1000,0)</f>
        <v>0</v>
      </c>
      <c r="CZ47" s="161">
        <f>ROUND((BL47-BF47)/1000,0)</f>
        <v>0</v>
      </c>
      <c r="DB47" s="157" t="e">
        <f>AV47</f>
        <v>#REF!</v>
      </c>
      <c r="DC47" s="157" t="e">
        <f>BB47-AV47</f>
        <v>#REF!</v>
      </c>
      <c r="DD47" s="157" t="e">
        <f>BH47-BB47</f>
        <v>#REF!</v>
      </c>
      <c r="DE47" s="161" t="e">
        <f>BN47-BH47</f>
        <v>#REF!</v>
      </c>
      <c r="DG47" s="157" t="e">
        <f>DB47</f>
        <v>#REF!</v>
      </c>
      <c r="DH47" s="157" t="e">
        <f>SUM(DB47:DC47)</f>
        <v>#REF!</v>
      </c>
      <c r="DI47" s="157" t="e">
        <f>SUM(DB47:DD47)</f>
        <v>#REF!</v>
      </c>
      <c r="DJ47" s="161" t="e">
        <f>SUM(DB47:DE47)</f>
        <v>#REF!</v>
      </c>
      <c r="DL47" s="287"/>
    </row>
    <row r="48" spans="1:116">
      <c r="A48" s="160" t="s">
        <v>672</v>
      </c>
      <c r="B48" s="155"/>
      <c r="C48" s="101"/>
      <c r="D48" s="156"/>
      <c r="E48" s="157"/>
      <c r="F48" s="157"/>
      <c r="G48" s="157"/>
      <c r="H48" s="157"/>
      <c r="I48" s="158"/>
      <c r="J48" s="157"/>
      <c r="K48" s="157"/>
      <c r="L48" s="157"/>
      <c r="M48" s="157"/>
      <c r="N48" s="158"/>
      <c r="O48" s="157">
        <f>J48</f>
        <v>0</v>
      </c>
      <c r="P48" s="157"/>
      <c r="Q48" s="157">
        <f>O48+P48</f>
        <v>0</v>
      </c>
      <c r="R48" s="157">
        <f>Q48*R$4</f>
        <v>0</v>
      </c>
      <c r="S48" s="157">
        <f>ROUND(R48/1000,0)</f>
        <v>0</v>
      </c>
      <c r="T48" s="158"/>
      <c r="U48" s="157">
        <f>K48</f>
        <v>0</v>
      </c>
      <c r="V48" s="157"/>
      <c r="W48" s="157">
        <f>U48+V48</f>
        <v>0</v>
      </c>
      <c r="X48" s="157">
        <f>W48*X$4</f>
        <v>0</v>
      </c>
      <c r="Y48" s="157">
        <f>ROUND(X48/1000,0)</f>
        <v>0</v>
      </c>
      <c r="Z48" s="158"/>
      <c r="AA48" s="157">
        <f>L48</f>
        <v>0</v>
      </c>
      <c r="AB48" s="157"/>
      <c r="AC48" s="157">
        <f>AA48+AB48</f>
        <v>0</v>
      </c>
      <c r="AD48" s="157">
        <f>AC48*AD$4</f>
        <v>0</v>
      </c>
      <c r="AE48" s="157">
        <f>ROUND(AD48/1000,0)</f>
        <v>0</v>
      </c>
      <c r="AF48" s="158"/>
      <c r="AG48" s="157">
        <f>M48</f>
        <v>0</v>
      </c>
      <c r="AH48" s="157"/>
      <c r="AI48" s="157">
        <f>AG48+AH48</f>
        <v>0</v>
      </c>
      <c r="AJ48" s="157">
        <f>AI48*AJ$4</f>
        <v>0</v>
      </c>
      <c r="AK48" s="157">
        <f>ROUND(AJ48/1000,0)</f>
        <v>0</v>
      </c>
      <c r="AL48" s="158"/>
      <c r="AM48" s="555"/>
      <c r="AN48" s="555"/>
      <c r="AO48" s="179"/>
      <c r="AP48" s="179"/>
      <c r="AQ48" s="158"/>
      <c r="AR48" s="551">
        <f>AM48</f>
        <v>0</v>
      </c>
      <c r="AS48" s="157"/>
      <c r="AT48" s="157">
        <f>AR48+AS48</f>
        <v>0</v>
      </c>
      <c r="AU48" s="157" t="e">
        <f>AT48*AU$4</f>
        <v>#REF!</v>
      </c>
      <c r="AV48" s="157" t="e">
        <f>ROUND(AU48/1000,0)</f>
        <v>#REF!</v>
      </c>
      <c r="AW48" s="158"/>
      <c r="AX48" s="157">
        <f>AN48</f>
        <v>0</v>
      </c>
      <c r="AY48" s="157"/>
      <c r="AZ48" s="157">
        <f>AX48+AY48</f>
        <v>0</v>
      </c>
      <c r="BA48" s="157" t="e">
        <f>AZ48*BA$4</f>
        <v>#REF!</v>
      </c>
      <c r="BB48" s="157" t="e">
        <f>ROUND(BA48/1000,0)</f>
        <v>#REF!</v>
      </c>
      <c r="BC48" s="158"/>
      <c r="BD48" s="157">
        <f>AO48</f>
        <v>0</v>
      </c>
      <c r="BE48" s="157"/>
      <c r="BF48" s="157">
        <f>BD48+BE48</f>
        <v>0</v>
      </c>
      <c r="BG48" s="157" t="e">
        <f>BF48*BG$4</f>
        <v>#REF!</v>
      </c>
      <c r="BH48" s="157" t="e">
        <f>ROUND(BG48/1000,0)</f>
        <v>#REF!</v>
      </c>
      <c r="BI48" s="158"/>
      <c r="BJ48" s="157">
        <f>AP48</f>
        <v>0</v>
      </c>
      <c r="BK48" s="157"/>
      <c r="BL48" s="157">
        <f>BJ48+BK48</f>
        <v>0</v>
      </c>
      <c r="BM48" s="157" t="e">
        <f>BL48*BM$4</f>
        <v>#REF!</v>
      </c>
      <c r="BN48" s="157" t="e">
        <f>ROUND(BM48/1000,0)</f>
        <v>#REF!</v>
      </c>
      <c r="BO48" s="158"/>
      <c r="BQ48" s="157">
        <f>ROUND(E48/1000,0)</f>
        <v>0</v>
      </c>
      <c r="BR48" s="157">
        <f t="shared" si="58"/>
        <v>0</v>
      </c>
      <c r="BS48" s="157">
        <f t="shared" si="58"/>
        <v>0</v>
      </c>
      <c r="BT48" s="157">
        <f t="shared" si="58"/>
        <v>0</v>
      </c>
      <c r="BU48" s="161">
        <f>SUM(BQ48:BT48)</f>
        <v>0</v>
      </c>
      <c r="BW48" s="157">
        <f>ROUND(E48*E$4/1000,0)</f>
        <v>0</v>
      </c>
      <c r="BX48" s="157">
        <f t="shared" si="59"/>
        <v>0</v>
      </c>
      <c r="BY48" s="157">
        <f t="shared" si="59"/>
        <v>0</v>
      </c>
      <c r="BZ48" s="157">
        <f t="shared" si="59"/>
        <v>0</v>
      </c>
      <c r="CA48" s="161">
        <f>SUM(BW48:BZ48)</f>
        <v>0</v>
      </c>
      <c r="CC48" s="157">
        <f>BW48</f>
        <v>0</v>
      </c>
      <c r="CD48" s="157">
        <f>SUM(BW48:BX48)</f>
        <v>0</v>
      </c>
      <c r="CE48" s="157">
        <f>SUM(BW48:BY48)</f>
        <v>0</v>
      </c>
      <c r="CF48" s="161">
        <f>SUM(BW48:BZ48)</f>
        <v>0</v>
      </c>
      <c r="CH48" s="157">
        <f>ROUND(Q48/1000,0)</f>
        <v>0</v>
      </c>
      <c r="CI48" s="157">
        <f>ROUND((W48-Q48)/1000,0)</f>
        <v>0</v>
      </c>
      <c r="CJ48" s="157">
        <f>ROUND((AC48-W48)/1000,0)</f>
        <v>0</v>
      </c>
      <c r="CK48" s="161">
        <f>ROUND((AI48-AC48)/1000,0)</f>
        <v>0</v>
      </c>
      <c r="CM48" s="157">
        <f>S48</f>
        <v>0</v>
      </c>
      <c r="CN48" s="157">
        <f>Y48-S48</f>
        <v>0</v>
      </c>
      <c r="CO48" s="157">
        <f>AE48-Y48</f>
        <v>0</v>
      </c>
      <c r="CP48" s="161">
        <f>AK48-AE48</f>
        <v>0</v>
      </c>
      <c r="CR48" s="157">
        <f>CM48</f>
        <v>0</v>
      </c>
      <c r="CS48" s="157">
        <f>SUM(CM48:CN48)</f>
        <v>0</v>
      </c>
      <c r="CT48" s="157">
        <f>SUM(CM48:CO48)</f>
        <v>0</v>
      </c>
      <c r="CU48" s="161">
        <f>SUM(CM48:CP48)</f>
        <v>0</v>
      </c>
      <c r="CW48" s="157">
        <f>ROUND(AT48/1000,0)</f>
        <v>0</v>
      </c>
      <c r="CX48" s="157">
        <f>ROUND((AZ48-AT48)/1000,0)</f>
        <v>0</v>
      </c>
      <c r="CY48" s="157">
        <f>ROUND((BF48-AZ48)/1000,0)</f>
        <v>0</v>
      </c>
      <c r="CZ48" s="161">
        <f>ROUND((BL48-BF48)/1000,0)</f>
        <v>0</v>
      </c>
      <c r="DB48" s="157" t="e">
        <f>AV48</f>
        <v>#REF!</v>
      </c>
      <c r="DC48" s="157" t="e">
        <f>BB48-AV48</f>
        <v>#REF!</v>
      </c>
      <c r="DD48" s="157" t="e">
        <f>BH48-BB48</f>
        <v>#REF!</v>
      </c>
      <c r="DE48" s="161" t="e">
        <f>BN48-BH48</f>
        <v>#REF!</v>
      </c>
      <c r="DG48" s="157" t="e">
        <f>DB48</f>
        <v>#REF!</v>
      </c>
      <c r="DH48" s="157" t="e">
        <f>SUM(DB48:DC48)</f>
        <v>#REF!</v>
      </c>
      <c r="DI48" s="157" t="e">
        <f>SUM(DB48:DD48)</f>
        <v>#REF!</v>
      </c>
      <c r="DJ48" s="161" t="e">
        <f>SUM(DB48:DE48)</f>
        <v>#REF!</v>
      </c>
      <c r="DL48" s="287"/>
    </row>
    <row r="49" spans="1:116">
      <c r="A49" s="163" t="s">
        <v>673</v>
      </c>
      <c r="B49" s="164"/>
      <c r="C49" s="165"/>
      <c r="D49" s="166"/>
      <c r="E49" s="66">
        <v>0</v>
      </c>
      <c r="F49" s="66">
        <v>0</v>
      </c>
      <c r="G49" s="66">
        <v>0</v>
      </c>
      <c r="H49" s="66"/>
      <c r="I49" s="167"/>
      <c r="J49" s="66"/>
      <c r="K49" s="66"/>
      <c r="L49" s="66"/>
      <c r="M49" s="66"/>
      <c r="N49" s="167"/>
      <c r="O49" s="66">
        <f>J49</f>
        <v>0</v>
      </c>
      <c r="P49" s="66">
        <f>P43+SUM(P45:P48)</f>
        <v>398.62476593333332</v>
      </c>
      <c r="Q49" s="66">
        <f>+SUM(Q45:Q48)</f>
        <v>0</v>
      </c>
      <c r="R49" s="66">
        <f>+SUM(R45:R48)</f>
        <v>0</v>
      </c>
      <c r="S49" s="66">
        <f>+SUM(S45:S48)</f>
        <v>0</v>
      </c>
      <c r="T49" s="167"/>
      <c r="U49" s="66">
        <f>K49</f>
        <v>0</v>
      </c>
      <c r="V49" s="66">
        <f>V43+SUM(V45:V48)</f>
        <v>797.24953186666664</v>
      </c>
      <c r="W49" s="66">
        <f>+SUM(W45:W48)</f>
        <v>0</v>
      </c>
      <c r="X49" s="66">
        <f>+SUM(X45:X48)</f>
        <v>0</v>
      </c>
      <c r="Y49" s="66">
        <f>+SUM(Y45:Y48)</f>
        <v>0</v>
      </c>
      <c r="Z49" s="167"/>
      <c r="AA49" s="66">
        <f>L49</f>
        <v>0</v>
      </c>
      <c r="AB49" s="66">
        <f>AB43+SUM(AB45:AB48)</f>
        <v>1195.8742977999996</v>
      </c>
      <c r="AC49" s="66">
        <f>+SUM(AC45:AC48)</f>
        <v>0</v>
      </c>
      <c r="AD49" s="66">
        <f>+SUM(AD45:AD48)</f>
        <v>0</v>
      </c>
      <c r="AE49" s="66">
        <f>+SUM(AE45:AE48)</f>
        <v>0</v>
      </c>
      <c r="AF49" s="167"/>
      <c r="AG49" s="66">
        <f>M49</f>
        <v>0</v>
      </c>
      <c r="AH49" s="66">
        <f>AH43+SUM(AH45:AH48)</f>
        <v>1594.4990637333301</v>
      </c>
      <c r="AI49" s="66">
        <f>+SUM(AI45:AI48)</f>
        <v>0</v>
      </c>
      <c r="AJ49" s="66">
        <f>+SUM(AJ45:AJ48)</f>
        <v>0</v>
      </c>
      <c r="AK49" s="66">
        <f>+SUM(AK45:AK48)</f>
        <v>0</v>
      </c>
      <c r="AL49" s="167"/>
      <c r="AM49" s="332"/>
      <c r="AN49" s="332"/>
      <c r="AO49" s="66"/>
      <c r="AP49" s="66" t="e">
        <v>#REF!</v>
      </c>
      <c r="AQ49" s="167"/>
      <c r="AR49" s="554">
        <f>AM49</f>
        <v>0</v>
      </c>
      <c r="AS49" s="66">
        <f>AS43+SUM(AS45:AS48)</f>
        <v>398.62476593333332</v>
      </c>
      <c r="AT49" s="66">
        <f>+SUM(AT45:AT48)</f>
        <v>0</v>
      </c>
      <c r="AU49" s="66" t="e">
        <f>+SUM(AU45:AU48)</f>
        <v>#REF!</v>
      </c>
      <c r="AV49" s="66" t="e">
        <f>+SUM(AV45:AV48)</f>
        <v>#REF!</v>
      </c>
      <c r="AW49" s="167"/>
      <c r="AX49" s="66">
        <f>AN49</f>
        <v>0</v>
      </c>
      <c r="AY49" s="66">
        <f>AY43+SUM(AY45:AY48)</f>
        <v>797</v>
      </c>
      <c r="AZ49" s="66">
        <f>+SUM(AZ45:AZ48)</f>
        <v>0</v>
      </c>
      <c r="BA49" s="66" t="e">
        <f>+SUM(BA45:BA48)</f>
        <v>#REF!</v>
      </c>
      <c r="BB49" s="66" t="e">
        <f>+SUM(BB45:BB48)</f>
        <v>#REF!</v>
      </c>
      <c r="BC49" s="167"/>
      <c r="BD49" s="66">
        <f>AO49</f>
        <v>0</v>
      </c>
      <c r="BE49" s="66">
        <f>BE43+SUM(BE45:BE48)</f>
        <v>1196</v>
      </c>
      <c r="BF49" s="66">
        <f>+SUM(BF45:BF48)</f>
        <v>0</v>
      </c>
      <c r="BG49" s="66" t="e">
        <f>+SUM(BG45:BG48)</f>
        <v>#REF!</v>
      </c>
      <c r="BH49" s="66" t="e">
        <f>+SUM(BH45:BH48)</f>
        <v>#REF!</v>
      </c>
      <c r="BI49" s="167"/>
      <c r="BJ49" s="66" t="e">
        <f>AP49</f>
        <v>#REF!</v>
      </c>
      <c r="BK49" s="66" t="e">
        <f>BK43+SUM(BK45:BK48)</f>
        <v>#REF!</v>
      </c>
      <c r="BL49" s="66">
        <f>+SUM(BL45:BL48)</f>
        <v>0</v>
      </c>
      <c r="BM49" s="66" t="e">
        <f>+SUM(BM45:BM48)</f>
        <v>#REF!</v>
      </c>
      <c r="BN49" s="66" t="e">
        <f>+SUM(BN45:BN48)</f>
        <v>#REF!</v>
      </c>
      <c r="BO49" s="167"/>
      <c r="BQ49" s="66">
        <f>+SUM(BQ45:BQ48)</f>
        <v>0</v>
      </c>
      <c r="BR49" s="66">
        <f>+SUM(BR45:BR48)</f>
        <v>0</v>
      </c>
      <c r="BS49" s="66">
        <f>+SUM(BS45:BS48)</f>
        <v>0</v>
      </c>
      <c r="BT49" s="66">
        <f>+SUM(BT45:BT48)</f>
        <v>0</v>
      </c>
      <c r="BU49" s="168">
        <f>SUM(BQ49:BT49)</f>
        <v>0</v>
      </c>
      <c r="BW49" s="66">
        <f>+SUM(BW45:BW48)</f>
        <v>0</v>
      </c>
      <c r="BX49" s="66">
        <f>+SUM(BX45:BX48)</f>
        <v>0</v>
      </c>
      <c r="BY49" s="66">
        <f>+SUM(BY45:BY48)</f>
        <v>0</v>
      </c>
      <c r="BZ49" s="66">
        <f>+SUM(BZ45:BZ48)</f>
        <v>0</v>
      </c>
      <c r="CA49" s="168">
        <f>SUM(BW49:BZ49)</f>
        <v>0</v>
      </c>
      <c r="CC49" s="66">
        <f>+SUM(CC45:CC48)</f>
        <v>0</v>
      </c>
      <c r="CD49" s="66">
        <f>+SUM(CD45:CD48)</f>
        <v>0</v>
      </c>
      <c r="CE49" s="66">
        <f>+SUM(CE45:CE48)</f>
        <v>0</v>
      </c>
      <c r="CF49" s="168">
        <f>+SUM(CF45:CF48)</f>
        <v>0</v>
      </c>
      <c r="CH49" s="66">
        <f>+SUM(CH45:CH48)</f>
        <v>0</v>
      </c>
      <c r="CI49" s="66">
        <f>+SUM(CI45:CI48)</f>
        <v>0</v>
      </c>
      <c r="CJ49" s="66">
        <f>+SUM(CJ45:CJ48)</f>
        <v>0</v>
      </c>
      <c r="CK49" s="168">
        <f>+SUM(CK45:CK48)</f>
        <v>0</v>
      </c>
      <c r="CM49" s="66">
        <f>S49</f>
        <v>0</v>
      </c>
      <c r="CN49" s="66">
        <f>Y49-S49</f>
        <v>0</v>
      </c>
      <c r="CO49" s="66">
        <f>AE49-Y49</f>
        <v>0</v>
      </c>
      <c r="CP49" s="168">
        <f>AK49-AE49</f>
        <v>0</v>
      </c>
      <c r="CR49" s="66">
        <f>+SUM(CR45:CR48)</f>
        <v>0</v>
      </c>
      <c r="CS49" s="66">
        <f>+SUM(CS45:CS48)</f>
        <v>0</v>
      </c>
      <c r="CT49" s="66">
        <f>+SUM(CT45:CT48)</f>
        <v>0</v>
      </c>
      <c r="CU49" s="168">
        <f>+SUM(CU45:CU48)</f>
        <v>0</v>
      </c>
      <c r="CW49" s="66">
        <f>+SUM(CW45:CW48)</f>
        <v>0</v>
      </c>
      <c r="CX49" s="66">
        <f>+SUM(CX45:CX48)</f>
        <v>0</v>
      </c>
      <c r="CY49" s="66">
        <f>+SUM(CY45:CY48)</f>
        <v>0</v>
      </c>
      <c r="CZ49" s="168">
        <f>+SUM(CZ45:CZ48)</f>
        <v>0</v>
      </c>
      <c r="DB49" s="66" t="e">
        <f>AV49</f>
        <v>#REF!</v>
      </c>
      <c r="DC49" s="66" t="e">
        <f>BB49-AV49</f>
        <v>#REF!</v>
      </c>
      <c r="DD49" s="66" t="e">
        <f>BH49-BB49</f>
        <v>#REF!</v>
      </c>
      <c r="DE49" s="168" t="e">
        <f>BN49-BH49</f>
        <v>#REF!</v>
      </c>
      <c r="DG49" s="66" t="e">
        <f>+SUM(DG45:DG48)</f>
        <v>#REF!</v>
      </c>
      <c r="DH49" s="66" t="e">
        <f>+SUM(DH45:DH48)</f>
        <v>#REF!</v>
      </c>
      <c r="DI49" s="66" t="e">
        <f>+SUM(DI45:DI48)</f>
        <v>#REF!</v>
      </c>
      <c r="DJ49" s="168" t="e">
        <f>+SUM(DJ45:DJ48)</f>
        <v>#REF!</v>
      </c>
      <c r="DL49" s="287"/>
    </row>
    <row r="50" spans="1:116">
      <c r="A50" s="154"/>
      <c r="B50" s="155"/>
      <c r="C50" s="101"/>
      <c r="D50" s="156"/>
      <c r="E50" s="157"/>
      <c r="F50" s="157"/>
      <c r="G50" s="157"/>
      <c r="H50" s="157"/>
      <c r="I50" s="158"/>
      <c r="J50" s="157"/>
      <c r="K50" s="157"/>
      <c r="L50" s="157"/>
      <c r="M50" s="157"/>
      <c r="N50" s="158"/>
      <c r="O50" s="157"/>
      <c r="P50" s="157"/>
      <c r="Q50" s="157"/>
      <c r="R50" s="157"/>
      <c r="S50" s="157"/>
      <c r="T50" s="158"/>
      <c r="U50" s="157"/>
      <c r="V50" s="157"/>
      <c r="W50" s="157"/>
      <c r="X50" s="157"/>
      <c r="Y50" s="157"/>
      <c r="Z50" s="158"/>
      <c r="AA50" s="157"/>
      <c r="AB50" s="157"/>
      <c r="AC50" s="157"/>
      <c r="AD50" s="157"/>
      <c r="AE50" s="157"/>
      <c r="AF50" s="158"/>
      <c r="AG50" s="157"/>
      <c r="AH50" s="157"/>
      <c r="AI50" s="157"/>
      <c r="AJ50" s="157"/>
      <c r="AK50" s="157"/>
      <c r="AL50" s="158"/>
      <c r="AM50" s="213"/>
      <c r="AN50" s="213"/>
      <c r="AO50" s="157"/>
      <c r="AP50" s="157"/>
      <c r="AQ50" s="158"/>
      <c r="AR50" s="551"/>
      <c r="AS50" s="157"/>
      <c r="AT50" s="157"/>
      <c r="AU50" s="157"/>
      <c r="AV50" s="157"/>
      <c r="AW50" s="158"/>
      <c r="AX50" s="157"/>
      <c r="AY50" s="157"/>
      <c r="AZ50" s="157"/>
      <c r="BA50" s="157"/>
      <c r="BB50" s="157"/>
      <c r="BC50" s="158"/>
      <c r="BD50" s="157"/>
      <c r="BE50" s="157"/>
      <c r="BF50" s="157"/>
      <c r="BG50" s="157"/>
      <c r="BH50" s="157"/>
      <c r="BI50" s="158"/>
      <c r="BJ50" s="157"/>
      <c r="BK50" s="157"/>
      <c r="BL50" s="157"/>
      <c r="BM50" s="157"/>
      <c r="BN50" s="157"/>
      <c r="BO50" s="158"/>
      <c r="BQ50" s="157"/>
      <c r="BR50" s="157"/>
      <c r="BS50" s="157"/>
      <c r="BT50" s="157"/>
      <c r="BU50" s="161"/>
      <c r="BW50" s="157"/>
      <c r="BX50" s="157"/>
      <c r="BY50" s="157"/>
      <c r="BZ50" s="157"/>
      <c r="CA50" s="161"/>
      <c r="CC50" s="157"/>
      <c r="CD50" s="157"/>
      <c r="CE50" s="157"/>
      <c r="CF50" s="161"/>
      <c r="CH50" s="157"/>
      <c r="CI50" s="157"/>
      <c r="CJ50" s="157"/>
      <c r="CK50" s="161"/>
      <c r="CM50" s="157"/>
      <c r="CN50" s="157"/>
      <c r="CO50" s="157"/>
      <c r="CP50" s="161"/>
      <c r="CR50" s="157"/>
      <c r="CS50" s="157"/>
      <c r="CT50" s="157"/>
      <c r="CU50" s="161"/>
      <c r="CW50" s="157"/>
      <c r="CX50" s="157"/>
      <c r="CY50" s="157"/>
      <c r="CZ50" s="161"/>
      <c r="DB50" s="157"/>
      <c r="DC50" s="157"/>
      <c r="DD50" s="157"/>
      <c r="DE50" s="161"/>
      <c r="DG50" s="157"/>
      <c r="DH50" s="157"/>
      <c r="DI50" s="157"/>
      <c r="DJ50" s="161"/>
      <c r="DL50" s="287"/>
    </row>
    <row r="51" spans="1:116">
      <c r="A51" s="160" t="s">
        <v>674</v>
      </c>
      <c r="B51" s="155"/>
      <c r="C51" s="101"/>
      <c r="D51" s="156"/>
      <c r="E51" s="157">
        <v>45738.579859999998</v>
      </c>
      <c r="F51" s="157">
        <v>94142.585000000006</v>
      </c>
      <c r="G51" s="157">
        <v>154208.13750000001</v>
      </c>
      <c r="H51" s="157">
        <v>244548.83675000002</v>
      </c>
      <c r="I51" s="158"/>
      <c r="J51" s="157">
        <v>167233.1</v>
      </c>
      <c r="K51" s="157">
        <v>360763.25</v>
      </c>
      <c r="L51" s="157">
        <v>654871.37975000008</v>
      </c>
      <c r="M51" s="157">
        <v>1023586</v>
      </c>
      <c r="N51" s="158"/>
      <c r="O51" s="157">
        <f t="shared" ref="O51:O58" si="60">J51</f>
        <v>167233.1</v>
      </c>
      <c r="P51" s="157"/>
      <c r="Q51" s="157">
        <f t="shared" ref="Q51:Q56" si="61">O51+P51</f>
        <v>167233.1</v>
      </c>
      <c r="R51" s="157">
        <f t="shared" ref="R51:R56" si="62">Q51*R$4</f>
        <v>176146.62422999999</v>
      </c>
      <c r="S51" s="157">
        <f t="shared" ref="S51:S56" si="63">ROUND(R51/1000,0)</f>
        <v>176</v>
      </c>
      <c r="T51" s="158"/>
      <c r="U51" s="157">
        <f t="shared" ref="U51:U57" si="64">K51</f>
        <v>360763.25</v>
      </c>
      <c r="V51" s="157"/>
      <c r="W51" s="157">
        <f t="shared" ref="W51:W56" si="65">U51+V51</f>
        <v>360763.25</v>
      </c>
      <c r="X51" s="157">
        <f t="shared" ref="X51:X56" si="66">W51*X$4</f>
        <v>381398.90789999999</v>
      </c>
      <c r="Y51" s="157">
        <f t="shared" ref="Y51:Y56" si="67">ROUND(X51/1000,0)</f>
        <v>381</v>
      </c>
      <c r="Z51" s="158"/>
      <c r="AA51" s="157">
        <f t="shared" ref="AA51:AA57" si="68">L51</f>
        <v>654871.37975000008</v>
      </c>
      <c r="AB51" s="157"/>
      <c r="AC51" s="157">
        <f t="shared" ref="AC51:AC56" si="69">AA51+AB51</f>
        <v>654871.37975000008</v>
      </c>
      <c r="AD51" s="157">
        <f t="shared" ref="AD51:AD56" si="70">AC51*AD$4</f>
        <v>710928.36985660007</v>
      </c>
      <c r="AE51" s="157">
        <f t="shared" ref="AE51:AE56" si="71">ROUND(AD51/1000,0)</f>
        <v>711</v>
      </c>
      <c r="AF51" s="158"/>
      <c r="AG51" s="157">
        <f t="shared" ref="AG51:AG57" si="72">M51</f>
        <v>1023586</v>
      </c>
      <c r="AH51" s="157"/>
      <c r="AI51" s="157">
        <f t="shared" ref="AI51:AI56" si="73">AG51+AH51</f>
        <v>1023586</v>
      </c>
      <c r="AJ51" s="157">
        <f t="shared" ref="AJ51:AJ56" si="74">AI51*AJ$4</f>
        <v>1104858.7283999999</v>
      </c>
      <c r="AK51" s="157">
        <f t="shared" ref="AK51:AK56" si="75">ROUND(AJ51/1000,0)</f>
        <v>1105</v>
      </c>
      <c r="AL51" s="158"/>
      <c r="AM51" s="555">
        <v>279932</v>
      </c>
      <c r="AN51" s="555">
        <v>443453</v>
      </c>
      <c r="AO51" s="555">
        <v>487171</v>
      </c>
      <c r="AP51" s="179" t="e">
        <v>#REF!</v>
      </c>
      <c r="AQ51" s="158"/>
      <c r="AR51" s="551">
        <f t="shared" ref="AR51:AR58" si="76">AM51</f>
        <v>279932</v>
      </c>
      <c r="AS51" s="157"/>
      <c r="AT51" s="157">
        <f t="shared" ref="AT51:AT56" si="77">AR51+AS51</f>
        <v>279932</v>
      </c>
      <c r="AU51" s="157" t="e">
        <f t="shared" ref="AU51:AU56" si="78">AT51*AU$4</f>
        <v>#REF!</v>
      </c>
      <c r="AV51" s="157" t="e">
        <f t="shared" ref="AV51:AV56" si="79">ROUND(AU51/1000,0)</f>
        <v>#REF!</v>
      </c>
      <c r="AW51" s="158"/>
      <c r="AX51" s="157">
        <f t="shared" ref="AX51:AX57" si="80">AN51</f>
        <v>443453</v>
      </c>
      <c r="AY51" s="157"/>
      <c r="AZ51" s="157">
        <f t="shared" ref="AZ51:AZ56" si="81">AX51+AY51</f>
        <v>443453</v>
      </c>
      <c r="BA51" s="157" t="e">
        <f t="shared" ref="BA51:BA56" si="82">AZ51*BA$4</f>
        <v>#REF!</v>
      </c>
      <c r="BB51" s="157" t="e">
        <f t="shared" ref="BB51:BB56" si="83">ROUND(BA51/1000,0)</f>
        <v>#REF!</v>
      </c>
      <c r="BC51" s="158"/>
      <c r="BD51" s="157">
        <f t="shared" ref="BD51:BD57" si="84">AO51</f>
        <v>487171</v>
      </c>
      <c r="BE51" s="157"/>
      <c r="BF51" s="157">
        <f t="shared" ref="BF51:BF56" si="85">BD51+BE51</f>
        <v>487171</v>
      </c>
      <c r="BG51" s="157" t="e">
        <f t="shared" ref="BG51:BG56" si="86">BF51*BG$4</f>
        <v>#REF!</v>
      </c>
      <c r="BH51" s="157" t="e">
        <f t="shared" ref="BH51:BH56" si="87">ROUND(BG51/1000,0)</f>
        <v>#REF!</v>
      </c>
      <c r="BI51" s="158"/>
      <c r="BJ51" s="157" t="e">
        <f t="shared" ref="BJ51:BJ57" si="88">AP51</f>
        <v>#REF!</v>
      </c>
      <c r="BK51" s="157"/>
      <c r="BL51" s="157" t="e">
        <f t="shared" ref="BL51:BL56" si="89">BJ51+BK51</f>
        <v>#REF!</v>
      </c>
      <c r="BM51" s="157" t="e">
        <f t="shared" ref="BM51:BM56" si="90">BL51*BM$4</f>
        <v>#REF!</v>
      </c>
      <c r="BN51" s="157" t="e">
        <f t="shared" ref="BN51:BN56" si="91">ROUND(BM51/1000,0)</f>
        <v>#REF!</v>
      </c>
      <c r="BO51" s="158"/>
      <c r="BQ51" s="157">
        <f t="shared" ref="BQ51:BQ56" si="92">ROUND(E51/1000,0)</f>
        <v>46</v>
      </c>
      <c r="BR51" s="157">
        <f t="shared" ref="BR51:BT56" si="93">ROUND((F51-E51)/1000,0)</f>
        <v>48</v>
      </c>
      <c r="BS51" s="157">
        <f t="shared" si="93"/>
        <v>60</v>
      </c>
      <c r="BT51" s="157">
        <f t="shared" si="93"/>
        <v>90</v>
      </c>
      <c r="BU51" s="161">
        <f t="shared" ref="BU51:BU57" si="94">SUM(BQ51:BT51)</f>
        <v>244</v>
      </c>
      <c r="BW51" s="157">
        <f t="shared" ref="BW51:BW56" si="95">ROUND(E51*E$4/1000,0)</f>
        <v>56</v>
      </c>
      <c r="BX51" s="157">
        <f t="shared" ref="BX51:BZ56" si="96">ROUND((F51*F$4-E51*E$4)/1000,0)</f>
        <v>58</v>
      </c>
      <c r="BY51" s="157">
        <f t="shared" si="96"/>
        <v>69</v>
      </c>
      <c r="BZ51" s="157">
        <f t="shared" si="96"/>
        <v>101</v>
      </c>
      <c r="CA51" s="161">
        <f t="shared" ref="CA51:CA57" si="97">SUM(BW51:BZ51)</f>
        <v>284</v>
      </c>
      <c r="CC51" s="157">
        <f t="shared" ref="CC51:CC57" si="98">BW51</f>
        <v>56</v>
      </c>
      <c r="CD51" s="157">
        <f t="shared" ref="CD51:CD57" si="99">SUM(BW51:BX51)</f>
        <v>114</v>
      </c>
      <c r="CE51" s="157">
        <f t="shared" ref="CE51:CE57" si="100">SUM(BW51:BY51)</f>
        <v>183</v>
      </c>
      <c r="CF51" s="161">
        <f t="shared" ref="CF51:CF57" si="101">SUM(BW51:BZ51)</f>
        <v>284</v>
      </c>
      <c r="CH51" s="157">
        <f t="shared" ref="CH51:CH56" si="102">ROUND(Q51/1000,0)</f>
        <v>167</v>
      </c>
      <c r="CI51" s="157">
        <f t="shared" ref="CI51:CI56" si="103">ROUND((W51-Q51)/1000,0)</f>
        <v>194</v>
      </c>
      <c r="CJ51" s="157">
        <f t="shared" ref="CJ51:CJ56" si="104">ROUND((AC51-W51)/1000,0)</f>
        <v>294</v>
      </c>
      <c r="CK51" s="161">
        <f t="shared" ref="CK51:CK56" si="105">ROUND((AI51-AC51)/1000,0)</f>
        <v>369</v>
      </c>
      <c r="CM51" s="157">
        <f t="shared" ref="CM51:CM57" si="106">S51</f>
        <v>176</v>
      </c>
      <c r="CN51" s="157">
        <f t="shared" ref="CN51:CN57" si="107">Y51-S51</f>
        <v>205</v>
      </c>
      <c r="CO51" s="157">
        <f t="shared" ref="CO51:CO57" si="108">AE51-Y51</f>
        <v>330</v>
      </c>
      <c r="CP51" s="161">
        <f t="shared" ref="CP51:CP57" si="109">AK51-AE51</f>
        <v>394</v>
      </c>
      <c r="CR51" s="157">
        <f t="shared" ref="CR51:CR57" si="110">CM51</f>
        <v>176</v>
      </c>
      <c r="CS51" s="157">
        <f t="shared" ref="CS51:CS57" si="111">SUM(CM51:CN51)</f>
        <v>381</v>
      </c>
      <c r="CT51" s="157">
        <f t="shared" ref="CT51:CT57" si="112">SUM(CM51:CO51)</f>
        <v>711</v>
      </c>
      <c r="CU51" s="161">
        <f t="shared" ref="CU51:CU57" si="113">SUM(CM51:CP51)</f>
        <v>1105</v>
      </c>
      <c r="CW51" s="157">
        <f t="shared" ref="CW51:CW56" si="114">ROUND(AT51/1000,0)</f>
        <v>280</v>
      </c>
      <c r="CX51" s="157">
        <f t="shared" ref="CX51:CX56" si="115">ROUND((AZ51-AT51)/1000,0)</f>
        <v>164</v>
      </c>
      <c r="CY51" s="157">
        <f t="shared" ref="CY51:CY56" si="116">ROUND((BF51-AZ51)/1000,0)</f>
        <v>44</v>
      </c>
      <c r="CZ51" s="161" t="e">
        <f t="shared" ref="CZ51:CZ56" si="117">ROUND((BL51-BF51)/1000,0)</f>
        <v>#REF!</v>
      </c>
      <c r="DB51" s="157" t="e">
        <f t="shared" ref="DB51:DB57" si="118">AV51</f>
        <v>#REF!</v>
      </c>
      <c r="DC51" s="157" t="e">
        <f t="shared" ref="DC51:DC57" si="119">BB51-AV51</f>
        <v>#REF!</v>
      </c>
      <c r="DD51" s="157" t="e">
        <f t="shared" ref="DD51:DD57" si="120">BH51-BB51</f>
        <v>#REF!</v>
      </c>
      <c r="DE51" s="161" t="e">
        <f t="shared" ref="DE51:DE57" si="121">BN51-BH51</f>
        <v>#REF!</v>
      </c>
      <c r="DG51" s="157" t="e">
        <f t="shared" ref="DG51:DG57" si="122">DB51</f>
        <v>#REF!</v>
      </c>
      <c r="DH51" s="157" t="e">
        <f t="shared" ref="DH51:DH57" si="123">SUM(DB51:DC51)</f>
        <v>#REF!</v>
      </c>
      <c r="DI51" s="157" t="e">
        <f t="shared" ref="DI51:DI57" si="124">SUM(DB51:DD51)</f>
        <v>#REF!</v>
      </c>
      <c r="DJ51" s="161" t="e">
        <f t="shared" ref="DJ51:DJ57" si="125">SUM(DB51:DE51)</f>
        <v>#REF!</v>
      </c>
      <c r="DL51" s="287"/>
    </row>
    <row r="52" spans="1:116">
      <c r="A52" s="160" t="s">
        <v>675</v>
      </c>
      <c r="B52" s="155"/>
      <c r="C52" s="101"/>
      <c r="D52" s="156"/>
      <c r="E52" s="157">
        <v>0</v>
      </c>
      <c r="F52" s="157">
        <v>0</v>
      </c>
      <c r="G52" s="157">
        <v>0</v>
      </c>
      <c r="H52" s="157">
        <v>0</v>
      </c>
      <c r="I52" s="158"/>
      <c r="J52" s="157">
        <v>0</v>
      </c>
      <c r="K52" s="157">
        <v>0</v>
      </c>
      <c r="L52" s="157"/>
      <c r="M52" s="157"/>
      <c r="N52" s="158"/>
      <c r="O52" s="157">
        <f t="shared" si="60"/>
        <v>0</v>
      </c>
      <c r="P52" s="157"/>
      <c r="Q52" s="157">
        <f t="shared" si="61"/>
        <v>0</v>
      </c>
      <c r="R52" s="157">
        <f t="shared" si="62"/>
        <v>0</v>
      </c>
      <c r="S52" s="157">
        <f t="shared" si="63"/>
        <v>0</v>
      </c>
      <c r="T52" s="158"/>
      <c r="U52" s="157">
        <f t="shared" si="64"/>
        <v>0</v>
      </c>
      <c r="V52" s="157"/>
      <c r="W52" s="157">
        <f t="shared" si="65"/>
        <v>0</v>
      </c>
      <c r="X52" s="157">
        <f t="shared" si="66"/>
        <v>0</v>
      </c>
      <c r="Y52" s="157">
        <f t="shared" si="67"/>
        <v>0</v>
      </c>
      <c r="Z52" s="158"/>
      <c r="AA52" s="157">
        <f t="shared" si="68"/>
        <v>0</v>
      </c>
      <c r="AB52" s="157"/>
      <c r="AC52" s="157">
        <f t="shared" si="69"/>
        <v>0</v>
      </c>
      <c r="AD52" s="157">
        <f t="shared" si="70"/>
        <v>0</v>
      </c>
      <c r="AE52" s="157">
        <f t="shared" si="71"/>
        <v>0</v>
      </c>
      <c r="AF52" s="158"/>
      <c r="AG52" s="157">
        <f t="shared" si="72"/>
        <v>0</v>
      </c>
      <c r="AH52" s="157"/>
      <c r="AI52" s="157">
        <f t="shared" si="73"/>
        <v>0</v>
      </c>
      <c r="AJ52" s="157">
        <f t="shared" si="74"/>
        <v>0</v>
      </c>
      <c r="AK52" s="157">
        <f t="shared" si="75"/>
        <v>0</v>
      </c>
      <c r="AL52" s="158"/>
      <c r="AM52" s="555">
        <v>0</v>
      </c>
      <c r="AN52" s="555">
        <v>0</v>
      </c>
      <c r="AO52" s="555"/>
      <c r="AP52" s="179" t="e">
        <v>#REF!</v>
      </c>
      <c r="AQ52" s="158"/>
      <c r="AR52" s="551">
        <f t="shared" si="76"/>
        <v>0</v>
      </c>
      <c r="AS52" s="157"/>
      <c r="AT52" s="157">
        <f t="shared" si="77"/>
        <v>0</v>
      </c>
      <c r="AU52" s="157" t="e">
        <f t="shared" si="78"/>
        <v>#REF!</v>
      </c>
      <c r="AV52" s="157" t="e">
        <f t="shared" si="79"/>
        <v>#REF!</v>
      </c>
      <c r="AW52" s="158"/>
      <c r="AX52" s="157">
        <f t="shared" si="80"/>
        <v>0</v>
      </c>
      <c r="AY52" s="157"/>
      <c r="AZ52" s="157">
        <f t="shared" si="81"/>
        <v>0</v>
      </c>
      <c r="BA52" s="157" t="e">
        <f t="shared" si="82"/>
        <v>#REF!</v>
      </c>
      <c r="BB52" s="157" t="e">
        <f t="shared" si="83"/>
        <v>#REF!</v>
      </c>
      <c r="BC52" s="158"/>
      <c r="BD52" s="157">
        <f t="shared" si="84"/>
        <v>0</v>
      </c>
      <c r="BE52" s="157"/>
      <c r="BF52" s="157">
        <f t="shared" si="85"/>
        <v>0</v>
      </c>
      <c r="BG52" s="157" t="e">
        <f t="shared" si="86"/>
        <v>#REF!</v>
      </c>
      <c r="BH52" s="157" t="e">
        <f t="shared" si="87"/>
        <v>#REF!</v>
      </c>
      <c r="BI52" s="158"/>
      <c r="BJ52" s="157" t="e">
        <f t="shared" si="88"/>
        <v>#REF!</v>
      </c>
      <c r="BK52" s="157"/>
      <c r="BL52" s="157" t="e">
        <f t="shared" si="89"/>
        <v>#REF!</v>
      </c>
      <c r="BM52" s="157" t="e">
        <f t="shared" si="90"/>
        <v>#REF!</v>
      </c>
      <c r="BN52" s="157" t="e">
        <f t="shared" si="91"/>
        <v>#REF!</v>
      </c>
      <c r="BO52" s="158"/>
      <c r="BQ52" s="157">
        <f t="shared" si="92"/>
        <v>0</v>
      </c>
      <c r="BR52" s="157">
        <f t="shared" si="93"/>
        <v>0</v>
      </c>
      <c r="BS52" s="157">
        <f t="shared" si="93"/>
        <v>0</v>
      </c>
      <c r="BT52" s="157">
        <f t="shared" si="93"/>
        <v>0</v>
      </c>
      <c r="BU52" s="161">
        <f t="shared" si="94"/>
        <v>0</v>
      </c>
      <c r="BW52" s="157">
        <f t="shared" si="95"/>
        <v>0</v>
      </c>
      <c r="BX52" s="157">
        <f t="shared" si="96"/>
        <v>0</v>
      </c>
      <c r="BY52" s="157">
        <f t="shared" si="96"/>
        <v>0</v>
      </c>
      <c r="BZ52" s="157">
        <f t="shared" si="96"/>
        <v>0</v>
      </c>
      <c r="CA52" s="161">
        <f t="shared" si="97"/>
        <v>0</v>
      </c>
      <c r="CC52" s="157">
        <f t="shared" si="98"/>
        <v>0</v>
      </c>
      <c r="CD52" s="157">
        <f t="shared" si="99"/>
        <v>0</v>
      </c>
      <c r="CE52" s="157">
        <f t="shared" si="100"/>
        <v>0</v>
      </c>
      <c r="CF52" s="161">
        <f t="shared" si="101"/>
        <v>0</v>
      </c>
      <c r="CH52" s="157">
        <f t="shared" si="102"/>
        <v>0</v>
      </c>
      <c r="CI52" s="157">
        <f t="shared" si="103"/>
        <v>0</v>
      </c>
      <c r="CJ52" s="157">
        <f t="shared" si="104"/>
        <v>0</v>
      </c>
      <c r="CK52" s="161">
        <f t="shared" si="105"/>
        <v>0</v>
      </c>
      <c r="CM52" s="157">
        <f t="shared" si="106"/>
        <v>0</v>
      </c>
      <c r="CN52" s="157">
        <f t="shared" si="107"/>
        <v>0</v>
      </c>
      <c r="CO52" s="157">
        <f t="shared" si="108"/>
        <v>0</v>
      </c>
      <c r="CP52" s="161">
        <f t="shared" si="109"/>
        <v>0</v>
      </c>
      <c r="CR52" s="157">
        <f t="shared" si="110"/>
        <v>0</v>
      </c>
      <c r="CS52" s="157">
        <f t="shared" si="111"/>
        <v>0</v>
      </c>
      <c r="CT52" s="157">
        <f t="shared" si="112"/>
        <v>0</v>
      </c>
      <c r="CU52" s="161">
        <f t="shared" si="113"/>
        <v>0</v>
      </c>
      <c r="CW52" s="157">
        <f t="shared" si="114"/>
        <v>0</v>
      </c>
      <c r="CX52" s="157">
        <f t="shared" si="115"/>
        <v>0</v>
      </c>
      <c r="CY52" s="157">
        <f t="shared" si="116"/>
        <v>0</v>
      </c>
      <c r="CZ52" s="161" t="e">
        <f t="shared" si="117"/>
        <v>#REF!</v>
      </c>
      <c r="DB52" s="157" t="e">
        <f t="shared" si="118"/>
        <v>#REF!</v>
      </c>
      <c r="DC52" s="157" t="e">
        <f t="shared" si="119"/>
        <v>#REF!</v>
      </c>
      <c r="DD52" s="157" t="e">
        <f t="shared" si="120"/>
        <v>#REF!</v>
      </c>
      <c r="DE52" s="161" t="e">
        <f t="shared" si="121"/>
        <v>#REF!</v>
      </c>
      <c r="DG52" s="157" t="e">
        <f t="shared" si="122"/>
        <v>#REF!</v>
      </c>
      <c r="DH52" s="157" t="e">
        <f t="shared" si="123"/>
        <v>#REF!</v>
      </c>
      <c r="DI52" s="157" t="e">
        <f t="shared" si="124"/>
        <v>#REF!</v>
      </c>
      <c r="DJ52" s="161" t="e">
        <f t="shared" si="125"/>
        <v>#REF!</v>
      </c>
      <c r="DL52" s="287"/>
    </row>
    <row r="53" spans="1:116">
      <c r="A53" s="160" t="s">
        <v>676</v>
      </c>
      <c r="B53" s="155"/>
      <c r="C53" s="101"/>
      <c r="D53" s="156"/>
      <c r="E53" s="157">
        <v>-70333.005189999996</v>
      </c>
      <c r="F53" s="157">
        <v>-135784.11382</v>
      </c>
      <c r="G53" s="157">
        <v>-185502.53850000005</v>
      </c>
      <c r="H53" s="157">
        <v>-243423.8406</v>
      </c>
      <c r="I53" s="158"/>
      <c r="J53" s="157">
        <v>-54190.8</v>
      </c>
      <c r="K53" s="157">
        <v>-116360.48</v>
      </c>
      <c r="L53" s="157">
        <v>-172016.30791</v>
      </c>
      <c r="M53" s="157">
        <v>-247892</v>
      </c>
      <c r="N53" s="158"/>
      <c r="O53" s="157">
        <f t="shared" si="60"/>
        <v>-54190.8</v>
      </c>
      <c r="P53" s="157"/>
      <c r="Q53" s="157">
        <f t="shared" si="61"/>
        <v>-54190.8</v>
      </c>
      <c r="R53" s="157">
        <f t="shared" si="62"/>
        <v>-57079.16964</v>
      </c>
      <c r="S53" s="157">
        <f t="shared" si="63"/>
        <v>-57</v>
      </c>
      <c r="T53" s="158"/>
      <c r="U53" s="157">
        <f t="shared" si="64"/>
        <v>-116360.48</v>
      </c>
      <c r="V53" s="157"/>
      <c r="W53" s="157">
        <f t="shared" si="65"/>
        <v>-116360.48</v>
      </c>
      <c r="X53" s="157">
        <f t="shared" si="66"/>
        <v>-123016.29945599999</v>
      </c>
      <c r="Y53" s="157">
        <f t="shared" si="67"/>
        <v>-123</v>
      </c>
      <c r="Z53" s="158"/>
      <c r="AA53" s="157">
        <f t="shared" si="68"/>
        <v>-172016.30791</v>
      </c>
      <c r="AB53" s="157"/>
      <c r="AC53" s="157">
        <f t="shared" si="69"/>
        <v>-172016.30791</v>
      </c>
      <c r="AD53" s="157">
        <f t="shared" si="70"/>
        <v>-186740.903867096</v>
      </c>
      <c r="AE53" s="157">
        <f t="shared" si="71"/>
        <v>-187</v>
      </c>
      <c r="AF53" s="158"/>
      <c r="AG53" s="157">
        <f t="shared" si="72"/>
        <v>-247892</v>
      </c>
      <c r="AH53" s="157"/>
      <c r="AI53" s="157">
        <f t="shared" si="73"/>
        <v>-247892</v>
      </c>
      <c r="AJ53" s="157">
        <f t="shared" si="74"/>
        <v>-267574.62479999999</v>
      </c>
      <c r="AK53" s="157">
        <f t="shared" si="75"/>
        <v>-268</v>
      </c>
      <c r="AL53" s="158"/>
      <c r="AM53" s="555">
        <v>-25855</v>
      </c>
      <c r="AN53" s="555">
        <v>-37790</v>
      </c>
      <c r="AO53" s="555">
        <v>-43599</v>
      </c>
      <c r="AP53" s="179" t="e">
        <v>#REF!</v>
      </c>
      <c r="AQ53" s="158"/>
      <c r="AR53" s="551">
        <f t="shared" si="76"/>
        <v>-25855</v>
      </c>
      <c r="AS53" s="157"/>
      <c r="AT53" s="157">
        <f t="shared" si="77"/>
        <v>-25855</v>
      </c>
      <c r="AU53" s="157" t="e">
        <f t="shared" si="78"/>
        <v>#REF!</v>
      </c>
      <c r="AV53" s="157" t="e">
        <f t="shared" si="79"/>
        <v>#REF!</v>
      </c>
      <c r="AW53" s="158"/>
      <c r="AX53" s="157">
        <f t="shared" si="80"/>
        <v>-37790</v>
      </c>
      <c r="AY53" s="157"/>
      <c r="AZ53" s="157">
        <f t="shared" si="81"/>
        <v>-37790</v>
      </c>
      <c r="BA53" s="157" t="e">
        <f t="shared" si="82"/>
        <v>#REF!</v>
      </c>
      <c r="BB53" s="157" t="e">
        <f t="shared" si="83"/>
        <v>#REF!</v>
      </c>
      <c r="BC53" s="158"/>
      <c r="BD53" s="157">
        <f t="shared" si="84"/>
        <v>-43599</v>
      </c>
      <c r="BE53" s="157"/>
      <c r="BF53" s="157">
        <f t="shared" si="85"/>
        <v>-43599</v>
      </c>
      <c r="BG53" s="157" t="e">
        <f t="shared" si="86"/>
        <v>#REF!</v>
      </c>
      <c r="BH53" s="157" t="e">
        <f t="shared" si="87"/>
        <v>#REF!</v>
      </c>
      <c r="BI53" s="158"/>
      <c r="BJ53" s="157" t="e">
        <f t="shared" si="88"/>
        <v>#REF!</v>
      </c>
      <c r="BK53" s="157"/>
      <c r="BL53" s="157" t="e">
        <f t="shared" si="89"/>
        <v>#REF!</v>
      </c>
      <c r="BM53" s="157" t="e">
        <f t="shared" si="90"/>
        <v>#REF!</v>
      </c>
      <c r="BN53" s="157" t="e">
        <f t="shared" si="91"/>
        <v>#REF!</v>
      </c>
      <c r="BO53" s="158"/>
      <c r="BQ53" s="157">
        <f t="shared" si="92"/>
        <v>-70</v>
      </c>
      <c r="BR53" s="157">
        <f t="shared" si="93"/>
        <v>-65</v>
      </c>
      <c r="BS53" s="157">
        <f t="shared" si="93"/>
        <v>-50</v>
      </c>
      <c r="BT53" s="157">
        <f t="shared" si="93"/>
        <v>-58</v>
      </c>
      <c r="BU53" s="161">
        <f t="shared" si="94"/>
        <v>-243</v>
      </c>
      <c r="BW53" s="157">
        <f t="shared" si="95"/>
        <v>-86</v>
      </c>
      <c r="BX53" s="157">
        <f t="shared" si="96"/>
        <v>-78</v>
      </c>
      <c r="BY53" s="157">
        <f t="shared" si="96"/>
        <v>-56</v>
      </c>
      <c r="BZ53" s="157">
        <f t="shared" si="96"/>
        <v>-62</v>
      </c>
      <c r="CA53" s="161">
        <f t="shared" si="97"/>
        <v>-282</v>
      </c>
      <c r="CC53" s="157">
        <f t="shared" si="98"/>
        <v>-86</v>
      </c>
      <c r="CD53" s="157">
        <f t="shared" si="99"/>
        <v>-164</v>
      </c>
      <c r="CE53" s="157">
        <f t="shared" si="100"/>
        <v>-220</v>
      </c>
      <c r="CF53" s="161">
        <f t="shared" si="101"/>
        <v>-282</v>
      </c>
      <c r="CH53" s="157">
        <f t="shared" si="102"/>
        <v>-54</v>
      </c>
      <c r="CI53" s="157">
        <f t="shared" si="103"/>
        <v>-62</v>
      </c>
      <c r="CJ53" s="157">
        <f t="shared" si="104"/>
        <v>-56</v>
      </c>
      <c r="CK53" s="161">
        <f t="shared" si="105"/>
        <v>-76</v>
      </c>
      <c r="CM53" s="157">
        <f t="shared" si="106"/>
        <v>-57</v>
      </c>
      <c r="CN53" s="157">
        <f t="shared" si="107"/>
        <v>-66</v>
      </c>
      <c r="CO53" s="157">
        <f t="shared" si="108"/>
        <v>-64</v>
      </c>
      <c r="CP53" s="161">
        <f t="shared" si="109"/>
        <v>-81</v>
      </c>
      <c r="CR53" s="157">
        <f t="shared" si="110"/>
        <v>-57</v>
      </c>
      <c r="CS53" s="157">
        <f t="shared" si="111"/>
        <v>-123</v>
      </c>
      <c r="CT53" s="157">
        <f t="shared" si="112"/>
        <v>-187</v>
      </c>
      <c r="CU53" s="161">
        <f t="shared" si="113"/>
        <v>-268</v>
      </c>
      <c r="CW53" s="157">
        <f t="shared" si="114"/>
        <v>-26</v>
      </c>
      <c r="CX53" s="157">
        <f t="shared" si="115"/>
        <v>-12</v>
      </c>
      <c r="CY53" s="157">
        <f t="shared" si="116"/>
        <v>-6</v>
      </c>
      <c r="CZ53" s="161" t="e">
        <f t="shared" si="117"/>
        <v>#REF!</v>
      </c>
      <c r="DB53" s="157" t="e">
        <f t="shared" si="118"/>
        <v>#REF!</v>
      </c>
      <c r="DC53" s="157" t="e">
        <f t="shared" si="119"/>
        <v>#REF!</v>
      </c>
      <c r="DD53" s="157" t="e">
        <f t="shared" si="120"/>
        <v>#REF!</v>
      </c>
      <c r="DE53" s="161" t="e">
        <f t="shared" si="121"/>
        <v>#REF!</v>
      </c>
      <c r="DG53" s="157" t="e">
        <f t="shared" si="122"/>
        <v>#REF!</v>
      </c>
      <c r="DH53" s="157" t="e">
        <f t="shared" si="123"/>
        <v>#REF!</v>
      </c>
      <c r="DI53" s="157" t="e">
        <f t="shared" si="124"/>
        <v>#REF!</v>
      </c>
      <c r="DJ53" s="161" t="e">
        <f t="shared" si="125"/>
        <v>#REF!</v>
      </c>
      <c r="DL53" s="287"/>
    </row>
    <row r="54" spans="1:116">
      <c r="A54" s="160" t="s">
        <v>677</v>
      </c>
      <c r="B54" s="155"/>
      <c r="C54" s="101"/>
      <c r="D54" s="156"/>
      <c r="E54" s="157">
        <v>0</v>
      </c>
      <c r="F54" s="157">
        <v>0</v>
      </c>
      <c r="G54" s="157">
        <v>0</v>
      </c>
      <c r="H54" s="157">
        <v>0</v>
      </c>
      <c r="I54" s="158"/>
      <c r="J54" s="157">
        <v>0</v>
      </c>
      <c r="K54" s="157">
        <v>0</v>
      </c>
      <c r="L54" s="157"/>
      <c r="M54" s="157"/>
      <c r="N54" s="158"/>
      <c r="O54" s="157">
        <f t="shared" si="60"/>
        <v>0</v>
      </c>
      <c r="P54" s="157"/>
      <c r="Q54" s="157">
        <f t="shared" si="61"/>
        <v>0</v>
      </c>
      <c r="R54" s="157">
        <f t="shared" si="62"/>
        <v>0</v>
      </c>
      <c r="S54" s="157">
        <f t="shared" si="63"/>
        <v>0</v>
      </c>
      <c r="T54" s="158"/>
      <c r="U54" s="157">
        <f t="shared" si="64"/>
        <v>0</v>
      </c>
      <c r="V54" s="157"/>
      <c r="W54" s="157">
        <f t="shared" si="65"/>
        <v>0</v>
      </c>
      <c r="X54" s="157">
        <f t="shared" si="66"/>
        <v>0</v>
      </c>
      <c r="Y54" s="157">
        <f t="shared" si="67"/>
        <v>0</v>
      </c>
      <c r="Z54" s="158"/>
      <c r="AA54" s="157">
        <f t="shared" si="68"/>
        <v>0</v>
      </c>
      <c r="AB54" s="157"/>
      <c r="AC54" s="157">
        <f t="shared" si="69"/>
        <v>0</v>
      </c>
      <c r="AD54" s="157">
        <f t="shared" si="70"/>
        <v>0</v>
      </c>
      <c r="AE54" s="157">
        <f t="shared" si="71"/>
        <v>0</v>
      </c>
      <c r="AF54" s="158"/>
      <c r="AG54" s="157">
        <f t="shared" si="72"/>
        <v>0</v>
      </c>
      <c r="AH54" s="157"/>
      <c r="AI54" s="157">
        <f t="shared" si="73"/>
        <v>0</v>
      </c>
      <c r="AJ54" s="157">
        <f t="shared" si="74"/>
        <v>0</v>
      </c>
      <c r="AK54" s="157">
        <f t="shared" si="75"/>
        <v>0</v>
      </c>
      <c r="AL54" s="158"/>
      <c r="AM54" s="555">
        <v>0</v>
      </c>
      <c r="AN54" s="555">
        <v>0</v>
      </c>
      <c r="AO54" s="555"/>
      <c r="AP54" s="179" t="e">
        <v>#REF!</v>
      </c>
      <c r="AQ54" s="158"/>
      <c r="AR54" s="551">
        <f t="shared" si="76"/>
        <v>0</v>
      </c>
      <c r="AS54" s="157"/>
      <c r="AT54" s="157">
        <f t="shared" si="77"/>
        <v>0</v>
      </c>
      <c r="AU54" s="157" t="e">
        <f t="shared" si="78"/>
        <v>#REF!</v>
      </c>
      <c r="AV54" s="157" t="e">
        <f t="shared" si="79"/>
        <v>#REF!</v>
      </c>
      <c r="AW54" s="158"/>
      <c r="AX54" s="157">
        <f t="shared" si="80"/>
        <v>0</v>
      </c>
      <c r="AY54" s="157"/>
      <c r="AZ54" s="157">
        <f t="shared" si="81"/>
        <v>0</v>
      </c>
      <c r="BA54" s="157" t="e">
        <f t="shared" si="82"/>
        <v>#REF!</v>
      </c>
      <c r="BB54" s="157" t="e">
        <f t="shared" si="83"/>
        <v>#REF!</v>
      </c>
      <c r="BC54" s="158"/>
      <c r="BD54" s="157">
        <f t="shared" si="84"/>
        <v>0</v>
      </c>
      <c r="BE54" s="157"/>
      <c r="BF54" s="157">
        <f t="shared" si="85"/>
        <v>0</v>
      </c>
      <c r="BG54" s="157" t="e">
        <f t="shared" si="86"/>
        <v>#REF!</v>
      </c>
      <c r="BH54" s="157" t="e">
        <f t="shared" si="87"/>
        <v>#REF!</v>
      </c>
      <c r="BI54" s="158"/>
      <c r="BJ54" s="157" t="e">
        <f t="shared" si="88"/>
        <v>#REF!</v>
      </c>
      <c r="BK54" s="157"/>
      <c r="BL54" s="157" t="e">
        <f t="shared" si="89"/>
        <v>#REF!</v>
      </c>
      <c r="BM54" s="157" t="e">
        <f t="shared" si="90"/>
        <v>#REF!</v>
      </c>
      <c r="BN54" s="157" t="e">
        <f t="shared" si="91"/>
        <v>#REF!</v>
      </c>
      <c r="BO54" s="158"/>
      <c r="BQ54" s="157">
        <f t="shared" si="92"/>
        <v>0</v>
      </c>
      <c r="BR54" s="157">
        <f t="shared" si="93"/>
        <v>0</v>
      </c>
      <c r="BS54" s="157">
        <f t="shared" si="93"/>
        <v>0</v>
      </c>
      <c r="BT54" s="157">
        <f t="shared" si="93"/>
        <v>0</v>
      </c>
      <c r="BU54" s="161">
        <f t="shared" si="94"/>
        <v>0</v>
      </c>
      <c r="BW54" s="157">
        <f t="shared" si="95"/>
        <v>0</v>
      </c>
      <c r="BX54" s="157">
        <f t="shared" si="96"/>
        <v>0</v>
      </c>
      <c r="BY54" s="157">
        <f t="shared" si="96"/>
        <v>0</v>
      </c>
      <c r="BZ54" s="157">
        <f t="shared" si="96"/>
        <v>0</v>
      </c>
      <c r="CA54" s="161">
        <f t="shared" si="97"/>
        <v>0</v>
      </c>
      <c r="CC54" s="157">
        <f t="shared" si="98"/>
        <v>0</v>
      </c>
      <c r="CD54" s="157">
        <f t="shared" si="99"/>
        <v>0</v>
      </c>
      <c r="CE54" s="157">
        <f t="shared" si="100"/>
        <v>0</v>
      </c>
      <c r="CF54" s="161">
        <f t="shared" si="101"/>
        <v>0</v>
      </c>
      <c r="CH54" s="157">
        <f t="shared" si="102"/>
        <v>0</v>
      </c>
      <c r="CI54" s="157">
        <f t="shared" si="103"/>
        <v>0</v>
      </c>
      <c r="CJ54" s="157">
        <f t="shared" si="104"/>
        <v>0</v>
      </c>
      <c r="CK54" s="161">
        <f t="shared" si="105"/>
        <v>0</v>
      </c>
      <c r="CM54" s="157">
        <f t="shared" si="106"/>
        <v>0</v>
      </c>
      <c r="CN54" s="157">
        <f t="shared" si="107"/>
        <v>0</v>
      </c>
      <c r="CO54" s="157">
        <f t="shared" si="108"/>
        <v>0</v>
      </c>
      <c r="CP54" s="161">
        <f t="shared" si="109"/>
        <v>0</v>
      </c>
      <c r="CR54" s="157">
        <f t="shared" si="110"/>
        <v>0</v>
      </c>
      <c r="CS54" s="157">
        <f t="shared" si="111"/>
        <v>0</v>
      </c>
      <c r="CT54" s="157">
        <f t="shared" si="112"/>
        <v>0</v>
      </c>
      <c r="CU54" s="161">
        <f t="shared" si="113"/>
        <v>0</v>
      </c>
      <c r="CW54" s="157">
        <f t="shared" si="114"/>
        <v>0</v>
      </c>
      <c r="CX54" s="157">
        <f t="shared" si="115"/>
        <v>0</v>
      </c>
      <c r="CY54" s="157">
        <f t="shared" si="116"/>
        <v>0</v>
      </c>
      <c r="CZ54" s="161" t="e">
        <f t="shared" si="117"/>
        <v>#REF!</v>
      </c>
      <c r="DB54" s="157" t="e">
        <f t="shared" si="118"/>
        <v>#REF!</v>
      </c>
      <c r="DC54" s="157" t="e">
        <f t="shared" si="119"/>
        <v>#REF!</v>
      </c>
      <c r="DD54" s="157" t="e">
        <f t="shared" si="120"/>
        <v>#REF!</v>
      </c>
      <c r="DE54" s="161" t="e">
        <f t="shared" si="121"/>
        <v>#REF!</v>
      </c>
      <c r="DG54" s="157" t="e">
        <f t="shared" si="122"/>
        <v>#REF!</v>
      </c>
      <c r="DH54" s="157" t="e">
        <f t="shared" si="123"/>
        <v>#REF!</v>
      </c>
      <c r="DI54" s="157" t="e">
        <f t="shared" si="124"/>
        <v>#REF!</v>
      </c>
      <c r="DJ54" s="161" t="e">
        <f t="shared" si="125"/>
        <v>#REF!</v>
      </c>
      <c r="DL54" s="287"/>
    </row>
    <row r="55" spans="1:116">
      <c r="A55" s="160" t="s">
        <v>678</v>
      </c>
      <c r="B55" s="155"/>
      <c r="C55" s="101"/>
      <c r="D55" s="156"/>
      <c r="E55" s="157">
        <v>1331.2052099999999</v>
      </c>
      <c r="F55" s="157">
        <v>3127.1867999999999</v>
      </c>
      <c r="G55" s="157">
        <v>14823.701050000001</v>
      </c>
      <c r="H55" s="157">
        <v>22785.866830000003</v>
      </c>
      <c r="I55" s="158"/>
      <c r="J55" s="157">
        <v>16418.2</v>
      </c>
      <c r="K55" s="157">
        <v>57077.67</v>
      </c>
      <c r="L55" s="157">
        <v>31304.151440000001</v>
      </c>
      <c r="M55" s="157">
        <v>298365</v>
      </c>
      <c r="N55" s="158"/>
      <c r="O55" s="157">
        <f t="shared" si="60"/>
        <v>16418.2</v>
      </c>
      <c r="P55" s="157"/>
      <c r="Q55" s="157">
        <f t="shared" si="61"/>
        <v>16418.2</v>
      </c>
      <c r="R55" s="157">
        <f t="shared" si="62"/>
        <v>17293.290059999999</v>
      </c>
      <c r="S55" s="157">
        <f t="shared" si="63"/>
        <v>17</v>
      </c>
      <c r="T55" s="158"/>
      <c r="U55" s="157">
        <f t="shared" si="64"/>
        <v>57077.67</v>
      </c>
      <c r="V55" s="157"/>
      <c r="W55" s="157">
        <f t="shared" si="65"/>
        <v>57077.67</v>
      </c>
      <c r="X55" s="157">
        <f t="shared" si="66"/>
        <v>60342.512723999993</v>
      </c>
      <c r="Y55" s="157">
        <f t="shared" si="67"/>
        <v>60</v>
      </c>
      <c r="Z55" s="158"/>
      <c r="AA55" s="157">
        <f t="shared" si="68"/>
        <v>31304.151440000001</v>
      </c>
      <c r="AB55" s="157"/>
      <c r="AC55" s="157">
        <f t="shared" si="69"/>
        <v>31304.151440000001</v>
      </c>
      <c r="AD55" s="157">
        <f t="shared" si="70"/>
        <v>33983.786803263996</v>
      </c>
      <c r="AE55" s="157">
        <f t="shared" si="71"/>
        <v>34</v>
      </c>
      <c r="AF55" s="158"/>
      <c r="AG55" s="157">
        <f t="shared" si="72"/>
        <v>298365</v>
      </c>
      <c r="AH55" s="157"/>
      <c r="AI55" s="157">
        <f t="shared" si="73"/>
        <v>298365</v>
      </c>
      <c r="AJ55" s="157">
        <f t="shared" si="74"/>
        <v>322055.18099999998</v>
      </c>
      <c r="AK55" s="157">
        <f t="shared" si="75"/>
        <v>322</v>
      </c>
      <c r="AL55" s="158"/>
      <c r="AM55" s="555">
        <v>-60887</v>
      </c>
      <c r="AN55" s="555">
        <v>-53161</v>
      </c>
      <c r="AO55" s="555">
        <v>-16579</v>
      </c>
      <c r="AP55" s="179" t="e">
        <v>#REF!</v>
      </c>
      <c r="AQ55" s="158"/>
      <c r="AR55" s="551">
        <f t="shared" si="76"/>
        <v>-60887</v>
      </c>
      <c r="AS55" s="157"/>
      <c r="AT55" s="157">
        <f t="shared" si="77"/>
        <v>-60887</v>
      </c>
      <c r="AU55" s="157" t="e">
        <f t="shared" si="78"/>
        <v>#REF!</v>
      </c>
      <c r="AV55" s="162" t="e">
        <f>ROUND(AU55/1000,0)+1</f>
        <v>#REF!</v>
      </c>
      <c r="AW55" s="158"/>
      <c r="AX55" s="157">
        <f t="shared" si="80"/>
        <v>-53161</v>
      </c>
      <c r="AY55" s="157"/>
      <c r="AZ55" s="157">
        <f t="shared" si="81"/>
        <v>-53161</v>
      </c>
      <c r="BA55" s="157" t="e">
        <f t="shared" si="82"/>
        <v>#REF!</v>
      </c>
      <c r="BB55" s="157" t="e">
        <f t="shared" si="83"/>
        <v>#REF!</v>
      </c>
      <c r="BC55" s="158"/>
      <c r="BD55" s="157">
        <f t="shared" si="84"/>
        <v>-16579</v>
      </c>
      <c r="BE55" s="157"/>
      <c r="BF55" s="157">
        <f t="shared" si="85"/>
        <v>-16579</v>
      </c>
      <c r="BG55" s="157" t="e">
        <f t="shared" si="86"/>
        <v>#REF!</v>
      </c>
      <c r="BH55" s="162" t="e">
        <f>ROUND(BG55/1000,0)-1</f>
        <v>#REF!</v>
      </c>
      <c r="BI55" s="158"/>
      <c r="BJ55" s="157" t="e">
        <f t="shared" si="88"/>
        <v>#REF!</v>
      </c>
      <c r="BK55" s="157"/>
      <c r="BL55" s="157" t="e">
        <f t="shared" si="89"/>
        <v>#REF!</v>
      </c>
      <c r="BM55" s="157" t="e">
        <f t="shared" si="90"/>
        <v>#REF!</v>
      </c>
      <c r="BN55" s="157" t="e">
        <f t="shared" si="91"/>
        <v>#REF!</v>
      </c>
      <c r="BO55" s="158"/>
      <c r="BQ55" s="157">
        <f t="shared" si="92"/>
        <v>1</v>
      </c>
      <c r="BR55" s="157">
        <f t="shared" si="93"/>
        <v>2</v>
      </c>
      <c r="BS55" s="157">
        <f t="shared" si="93"/>
        <v>12</v>
      </c>
      <c r="BT55" s="157">
        <f t="shared" si="93"/>
        <v>8</v>
      </c>
      <c r="BU55" s="161">
        <f t="shared" si="94"/>
        <v>23</v>
      </c>
      <c r="BW55" s="157">
        <f t="shared" si="95"/>
        <v>2</v>
      </c>
      <c r="BX55" s="157">
        <f t="shared" si="96"/>
        <v>2</v>
      </c>
      <c r="BY55" s="157">
        <f t="shared" si="96"/>
        <v>14</v>
      </c>
      <c r="BZ55" s="157">
        <f t="shared" si="96"/>
        <v>9</v>
      </c>
      <c r="CA55" s="161">
        <f t="shared" si="97"/>
        <v>27</v>
      </c>
      <c r="CC55" s="157">
        <f t="shared" si="98"/>
        <v>2</v>
      </c>
      <c r="CD55" s="157">
        <f t="shared" si="99"/>
        <v>4</v>
      </c>
      <c r="CE55" s="157">
        <f t="shared" si="100"/>
        <v>18</v>
      </c>
      <c r="CF55" s="161">
        <f t="shared" si="101"/>
        <v>27</v>
      </c>
      <c r="CH55" s="157">
        <f t="shared" si="102"/>
        <v>16</v>
      </c>
      <c r="CI55" s="157">
        <f t="shared" si="103"/>
        <v>41</v>
      </c>
      <c r="CJ55" s="157">
        <f t="shared" si="104"/>
        <v>-26</v>
      </c>
      <c r="CK55" s="161">
        <f t="shared" si="105"/>
        <v>267</v>
      </c>
      <c r="CM55" s="157">
        <f t="shared" si="106"/>
        <v>17</v>
      </c>
      <c r="CN55" s="157">
        <f t="shared" si="107"/>
        <v>43</v>
      </c>
      <c r="CO55" s="157">
        <f t="shared" si="108"/>
        <v>-26</v>
      </c>
      <c r="CP55" s="161">
        <f t="shared" si="109"/>
        <v>288</v>
      </c>
      <c r="CR55" s="157">
        <f t="shared" si="110"/>
        <v>17</v>
      </c>
      <c r="CS55" s="157">
        <f t="shared" si="111"/>
        <v>60</v>
      </c>
      <c r="CT55" s="157">
        <f t="shared" si="112"/>
        <v>34</v>
      </c>
      <c r="CU55" s="161">
        <f t="shared" si="113"/>
        <v>322</v>
      </c>
      <c r="CW55" s="157">
        <f t="shared" si="114"/>
        <v>-61</v>
      </c>
      <c r="CX55" s="157">
        <f t="shared" si="115"/>
        <v>8</v>
      </c>
      <c r="CY55" s="157">
        <f t="shared" si="116"/>
        <v>37</v>
      </c>
      <c r="CZ55" s="161" t="e">
        <f t="shared" si="117"/>
        <v>#REF!</v>
      </c>
      <c r="DB55" s="157" t="e">
        <f t="shared" si="118"/>
        <v>#REF!</v>
      </c>
      <c r="DC55" s="157" t="e">
        <f t="shared" si="119"/>
        <v>#REF!</v>
      </c>
      <c r="DD55" s="157" t="e">
        <f t="shared" si="120"/>
        <v>#REF!</v>
      </c>
      <c r="DE55" s="161" t="e">
        <f t="shared" si="121"/>
        <v>#REF!</v>
      </c>
      <c r="DG55" s="157" t="e">
        <f t="shared" si="122"/>
        <v>#REF!</v>
      </c>
      <c r="DH55" s="157" t="e">
        <f t="shared" si="123"/>
        <v>#REF!</v>
      </c>
      <c r="DI55" s="157" t="e">
        <f t="shared" si="124"/>
        <v>#REF!</v>
      </c>
      <c r="DJ55" s="161" t="e">
        <f t="shared" si="125"/>
        <v>#REF!</v>
      </c>
      <c r="DL55" s="287"/>
    </row>
    <row r="56" spans="1:116">
      <c r="A56" s="177" t="s">
        <v>679</v>
      </c>
      <c r="B56" s="155"/>
      <c r="C56" s="101"/>
      <c r="D56" s="156"/>
      <c r="E56" s="157">
        <v>0</v>
      </c>
      <c r="F56" s="157">
        <v>0</v>
      </c>
      <c r="G56" s="157">
        <v>0</v>
      </c>
      <c r="H56" s="157">
        <v>0</v>
      </c>
      <c r="I56" s="158"/>
      <c r="J56" s="157">
        <v>0</v>
      </c>
      <c r="K56" s="157">
        <v>0</v>
      </c>
      <c r="L56" s="157"/>
      <c r="M56" s="157"/>
      <c r="N56" s="158"/>
      <c r="O56" s="157">
        <f t="shared" si="60"/>
        <v>0</v>
      </c>
      <c r="P56" s="157"/>
      <c r="Q56" s="157">
        <f t="shared" si="61"/>
        <v>0</v>
      </c>
      <c r="R56" s="157">
        <f t="shared" si="62"/>
        <v>0</v>
      </c>
      <c r="S56" s="157">
        <f t="shared" si="63"/>
        <v>0</v>
      </c>
      <c r="T56" s="158"/>
      <c r="U56" s="157">
        <f t="shared" si="64"/>
        <v>0</v>
      </c>
      <c r="V56" s="157"/>
      <c r="W56" s="157">
        <f t="shared" si="65"/>
        <v>0</v>
      </c>
      <c r="X56" s="157">
        <f t="shared" si="66"/>
        <v>0</v>
      </c>
      <c r="Y56" s="157">
        <f t="shared" si="67"/>
        <v>0</v>
      </c>
      <c r="Z56" s="158"/>
      <c r="AA56" s="157">
        <f t="shared" si="68"/>
        <v>0</v>
      </c>
      <c r="AB56" s="157"/>
      <c r="AC56" s="157">
        <f t="shared" si="69"/>
        <v>0</v>
      </c>
      <c r="AD56" s="157">
        <f t="shared" si="70"/>
        <v>0</v>
      </c>
      <c r="AE56" s="157">
        <f t="shared" si="71"/>
        <v>0</v>
      </c>
      <c r="AF56" s="158"/>
      <c r="AG56" s="157">
        <f t="shared" si="72"/>
        <v>0</v>
      </c>
      <c r="AH56" s="157"/>
      <c r="AI56" s="157">
        <f t="shared" si="73"/>
        <v>0</v>
      </c>
      <c r="AJ56" s="157">
        <f t="shared" si="74"/>
        <v>0</v>
      </c>
      <c r="AK56" s="157">
        <f t="shared" si="75"/>
        <v>0</v>
      </c>
      <c r="AL56" s="158"/>
      <c r="AM56" s="555">
        <v>0</v>
      </c>
      <c r="AN56" s="555"/>
      <c r="AO56" s="555"/>
      <c r="AP56" s="179" t="e">
        <v>#REF!</v>
      </c>
      <c r="AQ56" s="158"/>
      <c r="AR56" s="551">
        <f t="shared" si="76"/>
        <v>0</v>
      </c>
      <c r="AS56" s="157"/>
      <c r="AT56" s="157">
        <f t="shared" si="77"/>
        <v>0</v>
      </c>
      <c r="AU56" s="157" t="e">
        <f t="shared" si="78"/>
        <v>#REF!</v>
      </c>
      <c r="AV56" s="157" t="e">
        <f t="shared" si="79"/>
        <v>#REF!</v>
      </c>
      <c r="AW56" s="158"/>
      <c r="AX56" s="157">
        <f t="shared" si="80"/>
        <v>0</v>
      </c>
      <c r="AY56" s="157"/>
      <c r="AZ56" s="157">
        <f t="shared" si="81"/>
        <v>0</v>
      </c>
      <c r="BA56" s="157" t="e">
        <f t="shared" si="82"/>
        <v>#REF!</v>
      </c>
      <c r="BB56" s="157" t="e">
        <f t="shared" si="83"/>
        <v>#REF!</v>
      </c>
      <c r="BC56" s="158"/>
      <c r="BD56" s="157">
        <f t="shared" si="84"/>
        <v>0</v>
      </c>
      <c r="BE56" s="157"/>
      <c r="BF56" s="157">
        <f t="shared" si="85"/>
        <v>0</v>
      </c>
      <c r="BG56" s="157" t="e">
        <f t="shared" si="86"/>
        <v>#REF!</v>
      </c>
      <c r="BH56" s="157" t="e">
        <f t="shared" si="87"/>
        <v>#REF!</v>
      </c>
      <c r="BI56" s="158"/>
      <c r="BJ56" s="157" t="e">
        <f t="shared" si="88"/>
        <v>#REF!</v>
      </c>
      <c r="BK56" s="157"/>
      <c r="BL56" s="157" t="e">
        <f t="shared" si="89"/>
        <v>#REF!</v>
      </c>
      <c r="BM56" s="157" t="e">
        <f t="shared" si="90"/>
        <v>#REF!</v>
      </c>
      <c r="BN56" s="157" t="e">
        <f t="shared" si="91"/>
        <v>#REF!</v>
      </c>
      <c r="BO56" s="158"/>
      <c r="BQ56" s="157">
        <f t="shared" si="92"/>
        <v>0</v>
      </c>
      <c r="BR56" s="157">
        <f t="shared" si="93"/>
        <v>0</v>
      </c>
      <c r="BS56" s="157">
        <f t="shared" si="93"/>
        <v>0</v>
      </c>
      <c r="BT56" s="157">
        <f t="shared" si="93"/>
        <v>0</v>
      </c>
      <c r="BU56" s="161">
        <f t="shared" si="94"/>
        <v>0</v>
      </c>
      <c r="BW56" s="157">
        <f t="shared" si="95"/>
        <v>0</v>
      </c>
      <c r="BX56" s="157">
        <f t="shared" si="96"/>
        <v>0</v>
      </c>
      <c r="BY56" s="157">
        <f t="shared" si="96"/>
        <v>0</v>
      </c>
      <c r="BZ56" s="157">
        <f t="shared" si="96"/>
        <v>0</v>
      </c>
      <c r="CA56" s="161">
        <f t="shared" si="97"/>
        <v>0</v>
      </c>
      <c r="CC56" s="157">
        <f t="shared" si="98"/>
        <v>0</v>
      </c>
      <c r="CD56" s="157">
        <f t="shared" si="99"/>
        <v>0</v>
      </c>
      <c r="CE56" s="157">
        <f t="shared" si="100"/>
        <v>0</v>
      </c>
      <c r="CF56" s="161">
        <f t="shared" si="101"/>
        <v>0</v>
      </c>
      <c r="CH56" s="157">
        <f t="shared" si="102"/>
        <v>0</v>
      </c>
      <c r="CI56" s="157">
        <f t="shared" si="103"/>
        <v>0</v>
      </c>
      <c r="CJ56" s="157">
        <f t="shared" si="104"/>
        <v>0</v>
      </c>
      <c r="CK56" s="161">
        <f t="shared" si="105"/>
        <v>0</v>
      </c>
      <c r="CM56" s="157">
        <f t="shared" si="106"/>
        <v>0</v>
      </c>
      <c r="CN56" s="157">
        <f t="shared" si="107"/>
        <v>0</v>
      </c>
      <c r="CO56" s="157">
        <f t="shared" si="108"/>
        <v>0</v>
      </c>
      <c r="CP56" s="161">
        <f t="shared" si="109"/>
        <v>0</v>
      </c>
      <c r="CR56" s="157">
        <f t="shared" si="110"/>
        <v>0</v>
      </c>
      <c r="CS56" s="157">
        <f t="shared" si="111"/>
        <v>0</v>
      </c>
      <c r="CT56" s="157">
        <f t="shared" si="112"/>
        <v>0</v>
      </c>
      <c r="CU56" s="161">
        <f t="shared" si="113"/>
        <v>0</v>
      </c>
      <c r="CW56" s="157">
        <f t="shared" si="114"/>
        <v>0</v>
      </c>
      <c r="CX56" s="157">
        <f t="shared" si="115"/>
        <v>0</v>
      </c>
      <c r="CY56" s="157">
        <f t="shared" si="116"/>
        <v>0</v>
      </c>
      <c r="CZ56" s="161" t="e">
        <f t="shared" si="117"/>
        <v>#REF!</v>
      </c>
      <c r="DB56" s="157" t="e">
        <f t="shared" si="118"/>
        <v>#REF!</v>
      </c>
      <c r="DC56" s="157" t="e">
        <f t="shared" si="119"/>
        <v>#REF!</v>
      </c>
      <c r="DD56" s="157" t="e">
        <f t="shared" si="120"/>
        <v>#REF!</v>
      </c>
      <c r="DE56" s="161" t="e">
        <f t="shared" si="121"/>
        <v>#REF!</v>
      </c>
      <c r="DG56" s="157" t="e">
        <f t="shared" si="122"/>
        <v>#REF!</v>
      </c>
      <c r="DH56" s="157" t="e">
        <f t="shared" si="123"/>
        <v>#REF!</v>
      </c>
      <c r="DI56" s="157" t="e">
        <f t="shared" si="124"/>
        <v>#REF!</v>
      </c>
      <c r="DJ56" s="161" t="e">
        <f t="shared" si="125"/>
        <v>#REF!</v>
      </c>
      <c r="DL56" s="287"/>
    </row>
    <row r="57" spans="1:116">
      <c r="A57" s="163" t="s">
        <v>680</v>
      </c>
      <c r="B57" s="164"/>
      <c r="C57" s="165"/>
      <c r="D57" s="166"/>
      <c r="E57" s="66">
        <v>-23263.220119999998</v>
      </c>
      <c r="F57" s="66">
        <v>-38514.342019999989</v>
      </c>
      <c r="G57" s="66">
        <v>-16470.699950000038</v>
      </c>
      <c r="H57" s="66">
        <v>23910.862980000024</v>
      </c>
      <c r="I57" s="167"/>
      <c r="J57" s="66">
        <f>SUM(J51:J56)</f>
        <v>129460.5</v>
      </c>
      <c r="K57" s="66">
        <f>SUM(K51:K56)</f>
        <v>301480.44</v>
      </c>
      <c r="L57" s="66">
        <f>SUM(L51:L56)</f>
        <v>514159.22328000009</v>
      </c>
      <c r="M57" s="66">
        <f>SUM(M51:M56)</f>
        <v>1074059</v>
      </c>
      <c r="N57" s="167"/>
      <c r="O57" s="66">
        <f t="shared" si="60"/>
        <v>129460.5</v>
      </c>
      <c r="P57" s="66">
        <f>SUM(P51:P56)</f>
        <v>0</v>
      </c>
      <c r="Q57" s="66">
        <f>SUM(Q51:Q56)</f>
        <v>129460.5</v>
      </c>
      <c r="R57" s="66">
        <f>SUM(R51:R56)</f>
        <v>136360.74464999998</v>
      </c>
      <c r="S57" s="66">
        <f>SUM(S51:S56)</f>
        <v>136</v>
      </c>
      <c r="T57" s="167"/>
      <c r="U57" s="66">
        <f t="shared" si="64"/>
        <v>301480.44</v>
      </c>
      <c r="V57" s="66">
        <f>SUM(V51:V56)</f>
        <v>0</v>
      </c>
      <c r="W57" s="66">
        <f>SUM(W51:W56)</f>
        <v>301480.44</v>
      </c>
      <c r="X57" s="66">
        <f>SUM(X51:X56)</f>
        <v>318725.12116799998</v>
      </c>
      <c r="Y57" s="66">
        <f>SUM(Y51:Y56)</f>
        <v>318</v>
      </c>
      <c r="Z57" s="167"/>
      <c r="AA57" s="66">
        <f t="shared" si="68"/>
        <v>514159.22328000009</v>
      </c>
      <c r="AB57" s="66">
        <f>SUM(AB51:AB56)</f>
        <v>0</v>
      </c>
      <c r="AC57" s="66">
        <f>SUM(AC51:AC56)</f>
        <v>514159.22328000009</v>
      </c>
      <c r="AD57" s="66">
        <f>SUM(AD51:AD56)</f>
        <v>558171.25279276806</v>
      </c>
      <c r="AE57" s="66">
        <f>SUM(AE51:AE56)</f>
        <v>558</v>
      </c>
      <c r="AF57" s="167"/>
      <c r="AG57" s="66">
        <f t="shared" si="72"/>
        <v>1074059</v>
      </c>
      <c r="AH57" s="66">
        <f>SUM(AH51:AH56)</f>
        <v>0</v>
      </c>
      <c r="AI57" s="66">
        <f>SUM(AI51:AI56)</f>
        <v>1074059</v>
      </c>
      <c r="AJ57" s="66">
        <f>SUM(AJ51:AJ56)</f>
        <v>1159339.2845999999</v>
      </c>
      <c r="AK57" s="66">
        <f>SUM(AK51:AK56)</f>
        <v>1159</v>
      </c>
      <c r="AL57" s="167"/>
      <c r="AM57" s="332">
        <f>SUM(AM51:AM56)</f>
        <v>193190</v>
      </c>
      <c r="AN57" s="332">
        <f>SUM(AN51:AN56)</f>
        <v>352502</v>
      </c>
      <c r="AO57" s="66">
        <f>SUM(AO51:AO56)</f>
        <v>426993</v>
      </c>
      <c r="AP57" s="66" t="e">
        <v>#REF!</v>
      </c>
      <c r="AQ57" s="167"/>
      <c r="AR57" s="554">
        <f t="shared" si="76"/>
        <v>193190</v>
      </c>
      <c r="AS57" s="66">
        <f>SUM(AS51:AS56)</f>
        <v>0</v>
      </c>
      <c r="AT57" s="66">
        <f>SUM(AT51:AT56)</f>
        <v>193190</v>
      </c>
      <c r="AU57" s="66" t="e">
        <f>SUM(AU51:AU56)</f>
        <v>#REF!</v>
      </c>
      <c r="AV57" s="66" t="e">
        <f>SUM(AV51:AV56)</f>
        <v>#REF!</v>
      </c>
      <c r="AW57" s="167"/>
      <c r="AX57" s="66">
        <f t="shared" si="80"/>
        <v>352502</v>
      </c>
      <c r="AY57" s="66">
        <f>SUM(AY51:AY56)</f>
        <v>0</v>
      </c>
      <c r="AZ57" s="66">
        <f>SUM(AZ51:AZ56)</f>
        <v>352502</v>
      </c>
      <c r="BA57" s="66" t="e">
        <f>SUM(BA51:BA56)</f>
        <v>#REF!</v>
      </c>
      <c r="BB57" s="66" t="e">
        <f>SUM(BB51:BB56)</f>
        <v>#REF!</v>
      </c>
      <c r="BC57" s="167"/>
      <c r="BD57" s="66">
        <f t="shared" si="84"/>
        <v>426993</v>
      </c>
      <c r="BE57" s="66">
        <f>SUM(BE51:BE56)</f>
        <v>0</v>
      </c>
      <c r="BF57" s="66">
        <f>SUM(BF51:BF56)</f>
        <v>426993</v>
      </c>
      <c r="BG57" s="66" t="e">
        <f>SUM(BG51:BG56)</f>
        <v>#REF!</v>
      </c>
      <c r="BH57" s="66" t="e">
        <f>SUM(BH51:BH56)</f>
        <v>#REF!</v>
      </c>
      <c r="BI57" s="167"/>
      <c r="BJ57" s="66" t="e">
        <f t="shared" si="88"/>
        <v>#REF!</v>
      </c>
      <c r="BK57" s="66">
        <f>SUM(BK51:BK56)</f>
        <v>0</v>
      </c>
      <c r="BL57" s="66" t="e">
        <f>SUM(BL51:BL56)</f>
        <v>#REF!</v>
      </c>
      <c r="BM57" s="66" t="e">
        <f>SUM(BM51:BM56)</f>
        <v>#REF!</v>
      </c>
      <c r="BN57" s="66" t="e">
        <f>SUM(BN51:BN56)</f>
        <v>#REF!</v>
      </c>
      <c r="BO57" s="167"/>
      <c r="BQ57" s="66">
        <f>SUM(BQ51:BQ56)</f>
        <v>-23</v>
      </c>
      <c r="BR57" s="66">
        <f>SUM(BR51:BR56)</f>
        <v>-15</v>
      </c>
      <c r="BS57" s="66">
        <f>SUM(BS51:BS56)</f>
        <v>22</v>
      </c>
      <c r="BT57" s="66">
        <f>SUM(BT51:BT56)</f>
        <v>40</v>
      </c>
      <c r="BU57" s="168">
        <f t="shared" si="94"/>
        <v>24</v>
      </c>
      <c r="BW57" s="178">
        <f>SUM(BW51:BW56)-1</f>
        <v>-29</v>
      </c>
      <c r="BX57" s="66">
        <f>SUM(BX51:BX56)</f>
        <v>-18</v>
      </c>
      <c r="BY57" s="66">
        <f>SUM(BY51:BY56)</f>
        <v>27</v>
      </c>
      <c r="BZ57" s="66">
        <f>SUM(BZ51:BZ56)</f>
        <v>48</v>
      </c>
      <c r="CA57" s="168">
        <f t="shared" si="97"/>
        <v>28</v>
      </c>
      <c r="CC57" s="66">
        <f t="shared" si="98"/>
        <v>-29</v>
      </c>
      <c r="CD57" s="66">
        <f t="shared" si="99"/>
        <v>-47</v>
      </c>
      <c r="CE57" s="66">
        <f t="shared" si="100"/>
        <v>-20</v>
      </c>
      <c r="CF57" s="168">
        <f t="shared" si="101"/>
        <v>28</v>
      </c>
      <c r="CH57" s="66">
        <f>SUM(CH51:CH56)</f>
        <v>129</v>
      </c>
      <c r="CI57" s="66">
        <f>SUM(CI51:CI56)</f>
        <v>173</v>
      </c>
      <c r="CJ57" s="66">
        <f>SUM(CJ51:CJ56)</f>
        <v>212</v>
      </c>
      <c r="CK57" s="168">
        <f>SUM(CK51:CK56)</f>
        <v>560</v>
      </c>
      <c r="CM57" s="66">
        <f t="shared" si="106"/>
        <v>136</v>
      </c>
      <c r="CN57" s="66">
        <f t="shared" si="107"/>
        <v>182</v>
      </c>
      <c r="CO57" s="66">
        <f t="shared" si="108"/>
        <v>240</v>
      </c>
      <c r="CP57" s="168">
        <f t="shared" si="109"/>
        <v>601</v>
      </c>
      <c r="CR57" s="66">
        <f t="shared" si="110"/>
        <v>136</v>
      </c>
      <c r="CS57" s="66">
        <f t="shared" si="111"/>
        <v>318</v>
      </c>
      <c r="CT57" s="66">
        <f t="shared" si="112"/>
        <v>558</v>
      </c>
      <c r="CU57" s="168">
        <f t="shared" si="113"/>
        <v>1159</v>
      </c>
      <c r="CW57" s="66">
        <f>SUM(CW51:CW56)</f>
        <v>193</v>
      </c>
      <c r="CX57" s="66">
        <f>SUM(CX51:CX56)</f>
        <v>160</v>
      </c>
      <c r="CY57" s="66">
        <f>SUM(CY51:CY56)</f>
        <v>75</v>
      </c>
      <c r="CZ57" s="168" t="e">
        <f>SUM(CZ51:CZ56)</f>
        <v>#REF!</v>
      </c>
      <c r="DB57" s="66" t="e">
        <f t="shared" si="118"/>
        <v>#REF!</v>
      </c>
      <c r="DC57" s="66" t="e">
        <f t="shared" si="119"/>
        <v>#REF!</v>
      </c>
      <c r="DD57" s="66" t="e">
        <f t="shared" si="120"/>
        <v>#REF!</v>
      </c>
      <c r="DE57" s="168" t="e">
        <f t="shared" si="121"/>
        <v>#REF!</v>
      </c>
      <c r="DG57" s="66" t="e">
        <f t="shared" si="122"/>
        <v>#REF!</v>
      </c>
      <c r="DH57" s="66" t="e">
        <f t="shared" si="123"/>
        <v>#REF!</v>
      </c>
      <c r="DI57" s="66" t="e">
        <f t="shared" si="124"/>
        <v>#REF!</v>
      </c>
      <c r="DJ57" s="168" t="e">
        <f t="shared" si="125"/>
        <v>#REF!</v>
      </c>
      <c r="DL57" s="287"/>
    </row>
    <row r="58" spans="1:116">
      <c r="A58" s="177"/>
      <c r="B58" s="155"/>
      <c r="C58" s="101"/>
      <c r="D58" s="156"/>
      <c r="E58" s="157"/>
      <c r="F58" s="157"/>
      <c r="G58" s="157"/>
      <c r="H58" s="157"/>
      <c r="I58" s="158"/>
      <c r="J58" s="337"/>
      <c r="K58" s="337"/>
      <c r="L58" s="157"/>
      <c r="M58" s="157">
        <f>M57-'ER input Kyivstar'!AN39</f>
        <v>0</v>
      </c>
      <c r="N58" s="158"/>
      <c r="O58" s="157">
        <f t="shared" si="60"/>
        <v>0</v>
      </c>
      <c r="P58" s="157"/>
      <c r="Q58" s="157"/>
      <c r="R58" s="157"/>
      <c r="S58" s="157"/>
      <c r="T58" s="158"/>
      <c r="U58" s="157"/>
      <c r="V58" s="157"/>
      <c r="W58" s="157"/>
      <c r="X58" s="157"/>
      <c r="Y58" s="157"/>
      <c r="Z58" s="158"/>
      <c r="AA58" s="157"/>
      <c r="AB58" s="157"/>
      <c r="AC58" s="157"/>
      <c r="AD58" s="157"/>
      <c r="AE58" s="157"/>
      <c r="AF58" s="158"/>
      <c r="AG58" s="157"/>
      <c r="AH58" s="157"/>
      <c r="AI58" s="157"/>
      <c r="AJ58" s="157"/>
      <c r="AK58" s="157"/>
      <c r="AL58" s="158"/>
      <c r="AM58" s="553">
        <v>0</v>
      </c>
      <c r="AN58" s="553">
        <v>0</v>
      </c>
      <c r="AO58" s="157"/>
      <c r="AP58" s="157"/>
      <c r="AQ58" s="158"/>
      <c r="AR58" s="551">
        <f t="shared" si="76"/>
        <v>0</v>
      </c>
      <c r="AS58" s="157"/>
      <c r="AT58" s="157"/>
      <c r="AU58" s="157"/>
      <c r="AV58" s="157"/>
      <c r="AW58" s="158"/>
      <c r="AX58" s="157"/>
      <c r="AY58" s="157"/>
      <c r="AZ58" s="157"/>
      <c r="BA58" s="157"/>
      <c r="BB58" s="157"/>
      <c r="BC58" s="158"/>
      <c r="BD58" s="157"/>
      <c r="BE58" s="157"/>
      <c r="BF58" s="157"/>
      <c r="BG58" s="157"/>
      <c r="BH58" s="157"/>
      <c r="BI58" s="158"/>
      <c r="BJ58" s="157"/>
      <c r="BK58" s="157"/>
      <c r="BL58" s="157"/>
      <c r="BM58" s="157"/>
      <c r="BN58" s="157"/>
      <c r="BO58" s="158"/>
      <c r="BQ58" s="157"/>
      <c r="BR58" s="157"/>
      <c r="BS58" s="157"/>
      <c r="BT58" s="157"/>
      <c r="BU58" s="161"/>
      <c r="BW58" s="157"/>
      <c r="BX58" s="157"/>
      <c r="BY58" s="157"/>
      <c r="BZ58" s="157"/>
      <c r="CA58" s="161"/>
      <c r="CC58" s="157"/>
      <c r="CD58" s="157"/>
      <c r="CE58" s="157"/>
      <c r="CF58" s="161"/>
      <c r="CH58" s="157">
        <f>ROUND(Q58/1000,0)</f>
        <v>0</v>
      </c>
      <c r="CI58" s="157">
        <f>ROUND((W58-Q58)/1000,0)</f>
        <v>0</v>
      </c>
      <c r="CJ58" s="157">
        <f>ROUND((AC58-W58)/1000,0)</f>
        <v>0</v>
      </c>
      <c r="CK58" s="161">
        <f>ROUND((AI58-AC58)/1000,0)</f>
        <v>0</v>
      </c>
      <c r="CM58" s="157"/>
      <c r="CN58" s="157"/>
      <c r="CO58" s="157"/>
      <c r="CP58" s="161"/>
      <c r="CR58" s="157"/>
      <c r="CS58" s="157"/>
      <c r="CT58" s="157"/>
      <c r="CU58" s="161"/>
      <c r="CW58" s="157">
        <f>ROUND(AT58/1000,0)</f>
        <v>0</v>
      </c>
      <c r="CX58" s="157">
        <f>ROUND((AZ58-AT58)/1000,0)</f>
        <v>0</v>
      </c>
      <c r="CY58" s="157">
        <f>ROUND((BF58-AZ58)/1000,0)</f>
        <v>0</v>
      </c>
      <c r="CZ58" s="161">
        <f>ROUND((BL58-BF58)/1000,0)</f>
        <v>0</v>
      </c>
      <c r="DB58" s="157"/>
      <c r="DC58" s="157"/>
      <c r="DD58" s="157"/>
      <c r="DE58" s="161"/>
      <c r="DG58" s="157"/>
      <c r="DH58" s="157"/>
      <c r="DI58" s="157"/>
      <c r="DJ58" s="161"/>
      <c r="DL58" s="287"/>
    </row>
    <row r="59" spans="1:116">
      <c r="A59" s="163" t="s">
        <v>681</v>
      </c>
      <c r="B59" s="164"/>
      <c r="C59" s="165"/>
      <c r="D59" s="166"/>
      <c r="E59" s="66">
        <v>983341.66896593361</v>
      </c>
      <c r="F59" s="66">
        <v>2189502.7703518672</v>
      </c>
      <c r="G59" s="66">
        <v>3522411.3633948993</v>
      </c>
      <c r="H59" s="66">
        <v>4818284.7179699987</v>
      </c>
      <c r="I59" s="167"/>
      <c r="J59" s="66">
        <f>J49+J57+J43</f>
        <v>1495284.2</v>
      </c>
      <c r="K59" s="66">
        <f>K49+K57+K43</f>
        <v>3150277.2800000003</v>
      </c>
      <c r="L59" s="66">
        <f>L49+L57+L43</f>
        <v>5033580.2407329967</v>
      </c>
      <c r="M59" s="66">
        <f>M49+M57+M43</f>
        <v>6702209.9826800004</v>
      </c>
      <c r="N59" s="167"/>
      <c r="O59" s="66">
        <f>O49+O57+O43</f>
        <v>1495284.2</v>
      </c>
      <c r="P59" s="66">
        <f>P49+P57</f>
        <v>398.62476593333332</v>
      </c>
      <c r="Q59" s="66">
        <f>Q49+Q57+Q43</f>
        <v>1495682.8247659332</v>
      </c>
      <c r="R59" s="66">
        <f>R49+R57+R43</f>
        <v>1575402.7193259576</v>
      </c>
      <c r="S59" s="66">
        <f>S49+S57+S43</f>
        <v>1575</v>
      </c>
      <c r="T59" s="167"/>
      <c r="U59" s="66">
        <f>K59</f>
        <v>3150277.2800000003</v>
      </c>
      <c r="V59" s="66">
        <f>V49+V57</f>
        <v>797.24953186666664</v>
      </c>
      <c r="W59" s="66">
        <f>W49+W57+W43</f>
        <v>3151074.5295318668</v>
      </c>
      <c r="X59" s="66">
        <f>X49+X57+X43</f>
        <v>3331315.9926210898</v>
      </c>
      <c r="Y59" s="66">
        <f>Y49+Y57+Y43</f>
        <v>3331</v>
      </c>
      <c r="Z59" s="167"/>
      <c r="AA59" s="66">
        <f>L59</f>
        <v>5033580.2407329967</v>
      </c>
      <c r="AB59" s="66">
        <f>AB49+AB57</f>
        <v>1195.8742977999996</v>
      </c>
      <c r="AC59" s="66">
        <f>AC49+AC57+AC43</f>
        <v>5034776.1150307963</v>
      </c>
      <c r="AD59" s="66">
        <f>AD49+AD57+AD43</f>
        <v>5465752.9504774315</v>
      </c>
      <c r="AE59" s="66">
        <f>AE49+AE57+AE43</f>
        <v>5466</v>
      </c>
      <c r="AF59" s="167"/>
      <c r="AG59" s="66">
        <f>M59</f>
        <v>6702209.9826800004</v>
      </c>
      <c r="AH59" s="66">
        <f>AH49+AH57</f>
        <v>1594.4990637333301</v>
      </c>
      <c r="AI59" s="66">
        <f>AI49+AI57+AI43</f>
        <v>6703804.4817437334</v>
      </c>
      <c r="AJ59" s="66">
        <f>AJ49+AJ57+AJ43</f>
        <v>7236086.5575941848</v>
      </c>
      <c r="AK59" s="66">
        <f>AK49+AK57+AK43</f>
        <v>7236</v>
      </c>
      <c r="AL59" s="167"/>
      <c r="AM59" s="332">
        <f>AM49+AM57+AM43</f>
        <v>1363465</v>
      </c>
      <c r="AN59" s="332">
        <f>AN49+AN57+AN43</f>
        <v>2672913</v>
      </c>
      <c r="AO59" s="66">
        <f>AO49+AO57+AO43</f>
        <v>4061555</v>
      </c>
      <c r="AP59" s="66" t="e">
        <f>AP49+AP57+AP43</f>
        <v>#REF!</v>
      </c>
      <c r="AQ59" s="167"/>
      <c r="AR59" s="554">
        <f>AR49+AR57+AR43</f>
        <v>1363465</v>
      </c>
      <c r="AS59" s="66">
        <f>AS49+AS57</f>
        <v>398.62476593333332</v>
      </c>
      <c r="AT59" s="66">
        <f>AT49+AT57+AT43</f>
        <v>1363863.6247659333</v>
      </c>
      <c r="AU59" s="66" t="e">
        <f>AU49+AU57+AU43</f>
        <v>#REF!</v>
      </c>
      <c r="AV59" s="66" t="e">
        <f>AV49+AV57+AV43</f>
        <v>#REF!</v>
      </c>
      <c r="AW59" s="167"/>
      <c r="AX59" s="66">
        <f>AN59</f>
        <v>2672913</v>
      </c>
      <c r="AY59" s="66">
        <f>AY49+AY57</f>
        <v>797</v>
      </c>
      <c r="AZ59" s="66">
        <f>AZ49+AZ57+AZ43</f>
        <v>2673710</v>
      </c>
      <c r="BA59" s="66" t="e">
        <f>BA49+BA57+BA43</f>
        <v>#REF!</v>
      </c>
      <c r="BB59" s="66" t="e">
        <f>BB49+BB57+BB43</f>
        <v>#REF!</v>
      </c>
      <c r="BC59" s="167"/>
      <c r="BD59" s="66">
        <f>AO59</f>
        <v>4061555</v>
      </c>
      <c r="BE59" s="66">
        <f>BE49+BE57</f>
        <v>1196</v>
      </c>
      <c r="BF59" s="66">
        <f>BF49+BF57+BF43</f>
        <v>4062751</v>
      </c>
      <c r="BG59" s="66" t="e">
        <f>BG49+BG57+BG43</f>
        <v>#REF!</v>
      </c>
      <c r="BH59" s="66" t="e">
        <f>BH49+BH57+BH43</f>
        <v>#REF!</v>
      </c>
      <c r="BI59" s="167"/>
      <c r="BJ59" s="66" t="e">
        <f>AP59</f>
        <v>#REF!</v>
      </c>
      <c r="BK59" s="66" t="e">
        <f>BK49+BK57</f>
        <v>#REF!</v>
      </c>
      <c r="BL59" s="66" t="e">
        <f>BL49+BL57+BL43</f>
        <v>#REF!</v>
      </c>
      <c r="BM59" s="66" t="e">
        <f>BM49+BM57+BM43</f>
        <v>#REF!</v>
      </c>
      <c r="BN59" s="66" t="e">
        <f>BN49+BN57+BN43</f>
        <v>#REF!</v>
      </c>
      <c r="BO59" s="167"/>
      <c r="BQ59" s="66">
        <f>BQ49+BQ57+BQ43</f>
        <v>986</v>
      </c>
      <c r="BR59" s="66">
        <f>BR49+BR57+BR43</f>
        <v>1207</v>
      </c>
      <c r="BS59" s="66">
        <f>BS49+BS57+BS43</f>
        <v>1332</v>
      </c>
      <c r="BT59" s="66">
        <f>BT49+BT57+BT43</f>
        <v>1297</v>
      </c>
      <c r="BU59" s="168">
        <f>SUM(BQ59:BT59)</f>
        <v>4822</v>
      </c>
      <c r="BW59" s="178">
        <f>BW43+BW49+BW57+1</f>
        <v>1208</v>
      </c>
      <c r="BX59" s="66">
        <f>BX43+BX49+BX57</f>
        <v>1444</v>
      </c>
      <c r="BY59" s="66">
        <f>BY43+BY49+BY57</f>
        <v>1531</v>
      </c>
      <c r="BZ59" s="178">
        <f>BZ43+BZ49+BZ57-1</f>
        <v>1414</v>
      </c>
      <c r="CA59" s="168">
        <f>SUM(BW59:BZ59)</f>
        <v>5597</v>
      </c>
      <c r="CC59" s="66">
        <f>BW59</f>
        <v>1208</v>
      </c>
      <c r="CD59" s="66">
        <f>SUM(BW59:BX59)</f>
        <v>2652</v>
      </c>
      <c r="CE59" s="66">
        <f>SUM(BW59:BY59)</f>
        <v>4183</v>
      </c>
      <c r="CF59" s="168">
        <f>SUM(BW59:BZ59)</f>
        <v>5597</v>
      </c>
      <c r="CH59" s="66">
        <f>CH49+CH57+CH43</f>
        <v>1494</v>
      </c>
      <c r="CI59" s="66">
        <f>CI49+CI57+CI43</f>
        <v>1654</v>
      </c>
      <c r="CJ59" s="66">
        <f>CJ49+CJ57+CJ43</f>
        <v>1881</v>
      </c>
      <c r="CK59" s="168">
        <f>CK49+CK57+CK43</f>
        <v>1668</v>
      </c>
      <c r="CM59" s="66">
        <f>S59</f>
        <v>1575</v>
      </c>
      <c r="CN59" s="66">
        <f>Y59-S59</f>
        <v>1756</v>
      </c>
      <c r="CO59" s="66">
        <f>AE59-Y59</f>
        <v>2135</v>
      </c>
      <c r="CP59" s="168">
        <f>AK59-AE59</f>
        <v>1770</v>
      </c>
      <c r="CR59" s="66">
        <f>CM59</f>
        <v>1575</v>
      </c>
      <c r="CS59" s="66">
        <f>SUM(CM59:CN59)</f>
        <v>3331</v>
      </c>
      <c r="CT59" s="66">
        <f>SUM(CM59:CO59)</f>
        <v>5466</v>
      </c>
      <c r="CU59" s="168">
        <f>SUM(CM59:CP59)</f>
        <v>7236</v>
      </c>
      <c r="CW59" s="66">
        <f>CW49+CW57+CW43</f>
        <v>1362</v>
      </c>
      <c r="CX59" s="66">
        <f>CX49+CX57+CX43</f>
        <v>1309</v>
      </c>
      <c r="CY59" s="66">
        <f>CY49+CY57+CY43</f>
        <v>1390</v>
      </c>
      <c r="CZ59" s="168" t="e">
        <f>CZ49+CZ57+CZ43</f>
        <v>#REF!</v>
      </c>
      <c r="DB59" s="66" t="e">
        <f>AV59</f>
        <v>#REF!</v>
      </c>
      <c r="DC59" s="66" t="e">
        <f>BB59-AV59</f>
        <v>#REF!</v>
      </c>
      <c r="DD59" s="66" t="e">
        <f>BH59-BB59</f>
        <v>#REF!</v>
      </c>
      <c r="DE59" s="168" t="e">
        <f>BN59-BH59</f>
        <v>#REF!</v>
      </c>
      <c r="DG59" s="66" t="e">
        <f>DB59</f>
        <v>#REF!</v>
      </c>
      <c r="DH59" s="66" t="e">
        <f>SUM(DB59:DC59)</f>
        <v>#REF!</v>
      </c>
      <c r="DI59" s="66" t="e">
        <f>SUM(DB59:DD59)</f>
        <v>#REF!</v>
      </c>
      <c r="DJ59" s="168" t="e">
        <f>SUM(DB59:DE59)</f>
        <v>#REF!</v>
      </c>
      <c r="DL59" s="287"/>
    </row>
    <row r="60" spans="1:116">
      <c r="A60" s="154"/>
      <c r="B60" s="155"/>
      <c r="C60" s="101"/>
      <c r="D60" s="156"/>
      <c r="E60" s="157"/>
      <c r="F60" s="157"/>
      <c r="G60" s="157"/>
      <c r="H60" s="157"/>
      <c r="I60" s="158"/>
      <c r="J60" s="157"/>
      <c r="K60" s="157"/>
      <c r="L60" s="157"/>
      <c r="M60" s="157"/>
      <c r="N60" s="158"/>
      <c r="O60" s="157"/>
      <c r="P60" s="338"/>
      <c r="Q60" s="157"/>
      <c r="R60" s="157"/>
      <c r="S60" s="157"/>
      <c r="T60" s="158"/>
      <c r="U60" s="157"/>
      <c r="V60" s="157"/>
      <c r="W60" s="157"/>
      <c r="X60" s="157"/>
      <c r="Y60" s="157"/>
      <c r="Z60" s="158"/>
      <c r="AA60" s="157"/>
      <c r="AB60" s="157"/>
      <c r="AC60" s="157"/>
      <c r="AD60" s="157"/>
      <c r="AE60" s="157"/>
      <c r="AF60" s="158"/>
      <c r="AG60" s="157"/>
      <c r="AH60" s="157"/>
      <c r="AI60" s="157"/>
      <c r="AJ60" s="157"/>
      <c r="AK60" s="157"/>
      <c r="AL60" s="158"/>
      <c r="AM60" s="213"/>
      <c r="AN60" s="213"/>
      <c r="AO60" s="157"/>
      <c r="AP60" s="157"/>
      <c r="AQ60" s="158"/>
      <c r="AR60" s="551"/>
      <c r="AS60" s="338"/>
      <c r="AT60" s="157"/>
      <c r="AU60" s="157"/>
      <c r="AV60" s="157"/>
      <c r="AW60" s="158"/>
      <c r="AX60" s="157"/>
      <c r="AY60" s="157"/>
      <c r="AZ60" s="157"/>
      <c r="BA60" s="157"/>
      <c r="BB60" s="157"/>
      <c r="BC60" s="158"/>
      <c r="BD60" s="157"/>
      <c r="BE60" s="157"/>
      <c r="BF60" s="157"/>
      <c r="BG60" s="157"/>
      <c r="BH60" s="157"/>
      <c r="BI60" s="158"/>
      <c r="BJ60" s="157"/>
      <c r="BK60" s="157"/>
      <c r="BL60" s="157"/>
      <c r="BM60" s="157"/>
      <c r="BN60" s="157"/>
      <c r="BO60" s="158"/>
      <c r="BQ60" s="157"/>
      <c r="BR60" s="157"/>
      <c r="BS60" s="157"/>
      <c r="BT60" s="157"/>
      <c r="BU60" s="161"/>
      <c r="BW60" s="157"/>
      <c r="BX60" s="157"/>
      <c r="BY60" s="157"/>
      <c r="BZ60" s="157"/>
      <c r="CA60" s="161"/>
      <c r="CC60" s="157"/>
      <c r="CD60" s="157"/>
      <c r="CE60" s="157"/>
      <c r="CF60" s="161"/>
      <c r="CH60" s="157"/>
      <c r="CI60" s="157"/>
      <c r="CJ60" s="157"/>
      <c r="CK60" s="161"/>
      <c r="CM60" s="157"/>
      <c r="CN60" s="157"/>
      <c r="CO60" s="157"/>
      <c r="CP60" s="161"/>
      <c r="CR60" s="157"/>
      <c r="CS60" s="157"/>
      <c r="CT60" s="157"/>
      <c r="CU60" s="161"/>
      <c r="CW60" s="157"/>
      <c r="CX60" s="157"/>
      <c r="CY60" s="157"/>
      <c r="CZ60" s="161"/>
      <c r="DB60" s="157"/>
      <c r="DC60" s="157"/>
      <c r="DD60" s="157"/>
      <c r="DE60" s="161"/>
      <c r="DG60" s="157"/>
      <c r="DH60" s="157"/>
      <c r="DI60" s="157"/>
      <c r="DJ60" s="161"/>
      <c r="DL60" s="287"/>
    </row>
    <row r="61" spans="1:116">
      <c r="A61" s="160" t="s">
        <v>682</v>
      </c>
      <c r="B61" s="155"/>
      <c r="C61" s="101"/>
      <c r="D61" s="156"/>
      <c r="E61" s="157">
        <v>-310674.44916715031</v>
      </c>
      <c r="F61" s="157">
        <v>-693041.49638004054</v>
      </c>
      <c r="G61" s="157">
        <v>-1118134.0250239281</v>
      </c>
      <c r="H61" s="157">
        <v>-1523191.6721733555</v>
      </c>
      <c r="I61" s="158"/>
      <c r="J61" s="157"/>
      <c r="K61" s="157"/>
      <c r="L61" s="157"/>
      <c r="M61" s="157"/>
      <c r="N61" s="158"/>
      <c r="O61" s="157">
        <f>J61</f>
        <v>0</v>
      </c>
      <c r="P61" s="179">
        <v>-477222.73955982999</v>
      </c>
      <c r="Q61" s="157">
        <f>O61+P61</f>
        <v>-477222.73955982999</v>
      </c>
      <c r="R61" s="157">
        <f>Q61*R$4</f>
        <v>-502658.71157836891</v>
      </c>
      <c r="S61" s="157">
        <f>ROUND(R61/1000,0)</f>
        <v>-503</v>
      </c>
      <c r="T61" s="158"/>
      <c r="U61" s="157">
        <f>K61</f>
        <v>0</v>
      </c>
      <c r="V61" s="179">
        <v>-1002750.1193007273</v>
      </c>
      <c r="W61" s="157">
        <f>U61+V61</f>
        <v>-1002750.1193007273</v>
      </c>
      <c r="X61" s="157">
        <f>W61*X$4</f>
        <v>-1060107.4261247288</v>
      </c>
      <c r="Y61" s="157">
        <f>ROUND(X61/1000,0)</f>
        <v>-1060</v>
      </c>
      <c r="Z61" s="158"/>
      <c r="AA61" s="157">
        <f>L61</f>
        <v>0</v>
      </c>
      <c r="AB61" s="179">
        <v>-1600778.4610794899</v>
      </c>
      <c r="AC61" s="157">
        <f>AA61+AB61</f>
        <v>-1600778.4610794899</v>
      </c>
      <c r="AD61" s="157">
        <f>AC61*AD$4</f>
        <v>-1737805.097347894</v>
      </c>
      <c r="AE61" s="157">
        <f>ROUND(AD61/1000,0)</f>
        <v>-1738</v>
      </c>
      <c r="AF61" s="158"/>
      <c r="AG61" s="157">
        <f>M61</f>
        <v>0</v>
      </c>
      <c r="AH61" s="179">
        <v>-2135544</v>
      </c>
      <c r="AI61" s="157">
        <f>AG61+AH61</f>
        <v>-2135544</v>
      </c>
      <c r="AJ61" s="157">
        <f>AI61*AJ$4</f>
        <v>-2305106.1935999999</v>
      </c>
      <c r="AK61" s="157">
        <f>ROUND(AJ61/1000,0)</f>
        <v>-2305</v>
      </c>
      <c r="AL61" s="158"/>
      <c r="AM61" s="213"/>
      <c r="AN61" s="213"/>
      <c r="AO61" s="157"/>
      <c r="AP61" s="157"/>
      <c r="AQ61" s="158"/>
      <c r="AR61" s="551">
        <f>AM61</f>
        <v>0</v>
      </c>
      <c r="AS61" s="179">
        <v>-434493.63915983</v>
      </c>
      <c r="AT61" s="157">
        <f>AR61+AS61</f>
        <v>-434493.63915983</v>
      </c>
      <c r="AU61" s="157" t="e">
        <f>AT61*AU$4</f>
        <v>#REF!</v>
      </c>
      <c r="AV61" s="157" t="e">
        <f>ROUND(AU61/1000,0)</f>
        <v>#REF!</v>
      </c>
      <c r="AW61" s="158"/>
      <c r="AX61" s="157">
        <f>AN61</f>
        <v>0</v>
      </c>
      <c r="AY61" s="179">
        <v>-863344</v>
      </c>
      <c r="AZ61" s="157">
        <f>AX61+AY61</f>
        <v>-863344</v>
      </c>
      <c r="BA61" s="157" t="e">
        <f>AZ61*BA$4</f>
        <v>#REF!</v>
      </c>
      <c r="BB61" s="157" t="e">
        <f>ROUND(BA61/1000,0)</f>
        <v>#REF!</v>
      </c>
      <c r="BC61" s="158"/>
      <c r="BD61" s="157">
        <f>AO61</f>
        <v>0</v>
      </c>
      <c r="BE61" s="179">
        <v>-1287300</v>
      </c>
      <c r="BF61" s="157">
        <f>BD61+BE61</f>
        <v>-1287300</v>
      </c>
      <c r="BG61" s="157" t="e">
        <f>BF61*BG$4</f>
        <v>#REF!</v>
      </c>
      <c r="BH61" s="157" t="e">
        <f>ROUND(BG61/1000,0)</f>
        <v>#REF!</v>
      </c>
      <c r="BI61" s="158"/>
      <c r="BJ61" s="157">
        <f>AP61</f>
        <v>0</v>
      </c>
      <c r="BK61" s="179" t="e">
        <v>#REF!</v>
      </c>
      <c r="BL61" s="157" t="e">
        <f>BJ61+BK61</f>
        <v>#REF!</v>
      </c>
      <c r="BM61" s="157" t="e">
        <f>BL61*BM$4</f>
        <v>#REF!</v>
      </c>
      <c r="BN61" s="157" t="e">
        <f>ROUND(BM61/1000,0)</f>
        <v>#REF!</v>
      </c>
      <c r="BO61" s="158"/>
      <c r="BQ61" s="157">
        <f>ROUND(E61/1000,0)</f>
        <v>-311</v>
      </c>
      <c r="BR61" s="157">
        <f>ROUND((F61-E61)/1000,0)</f>
        <v>-382</v>
      </c>
      <c r="BS61" s="157">
        <f>ROUND((G61-F61)/1000,0)</f>
        <v>-425</v>
      </c>
      <c r="BT61" s="157">
        <f>ROUND((H61-G61)/1000,0)</f>
        <v>-405</v>
      </c>
      <c r="BU61" s="161">
        <f t="shared" ref="BU61:BU66" si="126">SUM(BQ61:BT61)</f>
        <v>-1523</v>
      </c>
      <c r="BW61" s="157">
        <f>ROUND(E61*E$4/1000,0)</f>
        <v>-382</v>
      </c>
      <c r="BX61" s="157">
        <f>ROUND((F61*F$4-E61*E$4)/1000,0)</f>
        <v>-458</v>
      </c>
      <c r="BY61" s="157">
        <f>ROUND((G61*G$4-F61*F$4)/1000,0)</f>
        <v>-489</v>
      </c>
      <c r="BZ61" s="162">
        <f>ROUND((H61*H$4-G61*G$4)/1000,0)+1</f>
        <v>-440</v>
      </c>
      <c r="CA61" s="161">
        <f t="shared" ref="CA61:CA66" si="127">SUM(BW61:BZ61)</f>
        <v>-1769</v>
      </c>
      <c r="CC61" s="157">
        <f>BW61</f>
        <v>-382</v>
      </c>
      <c r="CD61" s="157">
        <f>SUM(BW61:BX61)</f>
        <v>-840</v>
      </c>
      <c r="CE61" s="157">
        <f>SUM(BW61:BY61)</f>
        <v>-1329</v>
      </c>
      <c r="CF61" s="161">
        <f>SUM(BW61:BZ61)</f>
        <v>-1769</v>
      </c>
      <c r="CH61" s="157">
        <f>ROUND(Q61/1000,0)</f>
        <v>-477</v>
      </c>
      <c r="CI61" s="157">
        <f>ROUND((W61-Q61)/1000,0)</f>
        <v>-526</v>
      </c>
      <c r="CJ61" s="157">
        <f>ROUND((AC61-W61)/1000,0)</f>
        <v>-598</v>
      </c>
      <c r="CK61" s="161">
        <f>ROUND((AI61-AC61)/1000,0)</f>
        <v>-535</v>
      </c>
      <c r="CM61" s="157">
        <f>S61</f>
        <v>-503</v>
      </c>
      <c r="CN61" s="157">
        <f>Y61-S61</f>
        <v>-557</v>
      </c>
      <c r="CO61" s="157">
        <f>AE61-Y61</f>
        <v>-678</v>
      </c>
      <c r="CP61" s="161">
        <f>AK61-AE61</f>
        <v>-567</v>
      </c>
      <c r="CR61" s="157">
        <f>CM61</f>
        <v>-503</v>
      </c>
      <c r="CS61" s="157">
        <f>SUM(CM61:CN61)</f>
        <v>-1060</v>
      </c>
      <c r="CT61" s="157">
        <f>SUM(CM61:CO61)</f>
        <v>-1738</v>
      </c>
      <c r="CU61" s="161">
        <f>SUM(CM61:CP61)</f>
        <v>-2305</v>
      </c>
      <c r="CW61" s="157">
        <f>ROUND(AT61/1000,0)</f>
        <v>-434</v>
      </c>
      <c r="CX61" s="157">
        <f>ROUND((AZ61-AT61)/1000,0)</f>
        <v>-429</v>
      </c>
      <c r="CY61" s="157">
        <f>ROUND((BF61-AZ61)/1000,0)</f>
        <v>-424</v>
      </c>
      <c r="CZ61" s="161" t="e">
        <f>ROUND((BL61-BF61)/1000,0)</f>
        <v>#REF!</v>
      </c>
      <c r="DB61" s="157" t="e">
        <f>AV61</f>
        <v>#REF!</v>
      </c>
      <c r="DC61" s="157" t="e">
        <f>BB61-AV61</f>
        <v>#REF!</v>
      </c>
      <c r="DD61" s="157" t="e">
        <f>BH61-BB61</f>
        <v>#REF!</v>
      </c>
      <c r="DE61" s="161" t="e">
        <f>BN61-BH61</f>
        <v>#REF!</v>
      </c>
      <c r="DG61" s="157" t="e">
        <f>DB61</f>
        <v>#REF!</v>
      </c>
      <c r="DH61" s="157" t="e">
        <f>SUM(DB61:DC61)</f>
        <v>#REF!</v>
      </c>
      <c r="DI61" s="157" t="e">
        <f>SUM(DB61:DD61)</f>
        <v>#REF!</v>
      </c>
      <c r="DJ61" s="161" t="e">
        <f>SUM(DB61:DE61)</f>
        <v>#REF!</v>
      </c>
      <c r="DL61" s="287"/>
    </row>
    <row r="62" spans="1:116">
      <c r="A62" s="160"/>
      <c r="B62" s="155"/>
      <c r="C62" s="101"/>
      <c r="D62" s="156"/>
      <c r="E62" s="157"/>
      <c r="F62" s="157"/>
      <c r="G62" s="157"/>
      <c r="H62" s="157"/>
      <c r="I62" s="158"/>
      <c r="J62" s="157"/>
      <c r="K62" s="157"/>
      <c r="L62" s="157"/>
      <c r="M62" s="157"/>
      <c r="N62" s="158"/>
      <c r="O62" s="157"/>
      <c r="P62" s="157"/>
      <c r="Q62" s="157"/>
      <c r="R62" s="157"/>
      <c r="S62" s="157"/>
      <c r="T62" s="158"/>
      <c r="U62" s="157"/>
      <c r="V62" s="157"/>
      <c r="W62" s="157"/>
      <c r="X62" s="157"/>
      <c r="Y62" s="157"/>
      <c r="Z62" s="158"/>
      <c r="AA62" s="157"/>
      <c r="AB62" s="157"/>
      <c r="AC62" s="157"/>
      <c r="AD62" s="157"/>
      <c r="AE62" s="157"/>
      <c r="AF62" s="158"/>
      <c r="AG62" s="157"/>
      <c r="AH62" s="157"/>
      <c r="AI62" s="157"/>
      <c r="AJ62" s="157"/>
      <c r="AK62" s="157"/>
      <c r="AL62" s="158"/>
      <c r="AM62" s="213"/>
      <c r="AN62" s="213"/>
      <c r="AO62" s="157"/>
      <c r="AP62" s="157"/>
      <c r="AQ62" s="158"/>
      <c r="AR62" s="551"/>
      <c r="AS62" s="157"/>
      <c r="AT62" s="157"/>
      <c r="AU62" s="157"/>
      <c r="AV62" s="157"/>
      <c r="AW62" s="158"/>
      <c r="AX62" s="157"/>
      <c r="AY62" s="157"/>
      <c r="AZ62" s="157"/>
      <c r="BA62" s="157"/>
      <c r="BB62" s="157"/>
      <c r="BC62" s="158"/>
      <c r="BD62" s="157"/>
      <c r="BE62" s="157"/>
      <c r="BF62" s="157"/>
      <c r="BG62" s="157"/>
      <c r="BH62" s="157"/>
      <c r="BI62" s="158"/>
      <c r="BJ62" s="157"/>
      <c r="BK62" s="157"/>
      <c r="BL62" s="157"/>
      <c r="BM62" s="157"/>
      <c r="BN62" s="157"/>
      <c r="BO62" s="158"/>
      <c r="BQ62" s="157"/>
      <c r="BR62" s="157"/>
      <c r="BS62" s="157"/>
      <c r="BT62" s="157"/>
      <c r="BU62" s="161">
        <f t="shared" si="126"/>
        <v>0</v>
      </c>
      <c r="BW62" s="157"/>
      <c r="BX62" s="157"/>
      <c r="BY62" s="157"/>
      <c r="BZ62" s="157"/>
      <c r="CA62" s="161">
        <f t="shared" si="127"/>
        <v>0</v>
      </c>
      <c r="CC62" s="157"/>
      <c r="CD62" s="157"/>
      <c r="CE62" s="157"/>
      <c r="CF62" s="161"/>
      <c r="CH62" s="157"/>
      <c r="CI62" s="157"/>
      <c r="CJ62" s="157"/>
      <c r="CK62" s="161"/>
      <c r="CM62" s="157"/>
      <c r="CN62" s="157"/>
      <c r="CO62" s="157"/>
      <c r="CP62" s="161"/>
      <c r="CR62" s="157"/>
      <c r="CS62" s="157"/>
      <c r="CT62" s="157"/>
      <c r="CU62" s="161"/>
      <c r="CW62" s="157"/>
      <c r="CX62" s="157"/>
      <c r="CY62" s="157"/>
      <c r="CZ62" s="161"/>
      <c r="DB62" s="157"/>
      <c r="DC62" s="157"/>
      <c r="DD62" s="157"/>
      <c r="DE62" s="161"/>
      <c r="DG62" s="157"/>
      <c r="DH62" s="157"/>
      <c r="DI62" s="157"/>
      <c r="DJ62" s="161"/>
      <c r="DL62" s="287"/>
    </row>
    <row r="63" spans="1:116">
      <c r="A63" s="160" t="s">
        <v>683</v>
      </c>
      <c r="B63" s="155"/>
      <c r="C63" s="101"/>
      <c r="D63" s="156"/>
      <c r="E63" s="157">
        <v>-260460.76405</v>
      </c>
      <c r="F63" s="157">
        <v>-537067.26847000001</v>
      </c>
      <c r="G63" s="157">
        <v>-910390.35647000023</v>
      </c>
      <c r="H63" s="157">
        <v>-1347502</v>
      </c>
      <c r="I63" s="158"/>
      <c r="J63" s="157">
        <v>-398275</v>
      </c>
      <c r="K63" s="157">
        <v>-800450</v>
      </c>
      <c r="L63" s="157">
        <v>-1299348</v>
      </c>
      <c r="M63" s="157">
        <v>-1721925</v>
      </c>
      <c r="N63" s="158"/>
      <c r="O63" s="157">
        <f>J63</f>
        <v>-398275</v>
      </c>
      <c r="P63" s="157"/>
      <c r="Q63" s="157">
        <f>O63+P63</f>
        <v>-398275</v>
      </c>
      <c r="R63" s="157">
        <f>Q63*R$4</f>
        <v>-419503.05749999994</v>
      </c>
      <c r="S63" s="162">
        <f>ROUND(R63/1000,0)+1</f>
        <v>-419</v>
      </c>
      <c r="T63" s="158"/>
      <c r="U63" s="157">
        <f>K63</f>
        <v>-800450</v>
      </c>
      <c r="V63" s="157"/>
      <c r="W63" s="157">
        <f>U63+V63</f>
        <v>-800450</v>
      </c>
      <c r="X63" s="157">
        <f>W63*X$4</f>
        <v>-846235.74</v>
      </c>
      <c r="Y63" s="157">
        <f>ROUND(X63/1000,0)</f>
        <v>-846</v>
      </c>
      <c r="Z63" s="158"/>
      <c r="AA63" s="157">
        <f>L63</f>
        <v>-1299348</v>
      </c>
      <c r="AB63" s="157"/>
      <c r="AC63" s="157">
        <f>AA63+AB63</f>
        <v>-1299348</v>
      </c>
      <c r="AD63" s="157">
        <f>AC63*AD$4</f>
        <v>-1410572.1887999999</v>
      </c>
      <c r="AE63" s="157">
        <f>ROUND(AD63/1000,0)</f>
        <v>-1411</v>
      </c>
      <c r="AF63" s="158"/>
      <c r="AG63" s="157">
        <f>M63</f>
        <v>-1721925</v>
      </c>
      <c r="AH63" s="157"/>
      <c r="AI63" s="157">
        <f>AG63+AH63</f>
        <v>-1721925</v>
      </c>
      <c r="AJ63" s="157">
        <f>AI63*AJ$4</f>
        <v>-1858645.8449999997</v>
      </c>
      <c r="AK63" s="157">
        <f>ROUND(AJ63/1000,0)</f>
        <v>-1859</v>
      </c>
      <c r="AL63" s="158"/>
      <c r="AM63" s="213">
        <v>-350300</v>
      </c>
      <c r="AN63" s="213">
        <v>-660076</v>
      </c>
      <c r="AO63" s="157">
        <f>'ER input Kyivstar'!BO43</f>
        <v>-1076113</v>
      </c>
      <c r="AP63" s="157" t="e">
        <v>#REF!</v>
      </c>
      <c r="AQ63" s="158"/>
      <c r="AR63" s="551">
        <f>AM63</f>
        <v>-350300</v>
      </c>
      <c r="AS63" s="157"/>
      <c r="AT63" s="157">
        <f>AR63+AS63</f>
        <v>-350300</v>
      </c>
      <c r="AU63" s="157" t="e">
        <f>AT63*AU$4</f>
        <v>#REF!</v>
      </c>
      <c r="AV63" s="266" t="e">
        <f>ROUND(AU63/1000,0)</f>
        <v>#REF!</v>
      </c>
      <c r="AW63" s="158"/>
      <c r="AX63" s="551">
        <f>AN63</f>
        <v>-660076</v>
      </c>
      <c r="AY63" s="157"/>
      <c r="AZ63" s="157">
        <f>AX63+AY63</f>
        <v>-660076</v>
      </c>
      <c r="BA63" s="157" t="e">
        <f>AZ63*BA$4</f>
        <v>#REF!</v>
      </c>
      <c r="BB63" s="157" t="e">
        <f>ROUND(BA63/1000,0)</f>
        <v>#REF!</v>
      </c>
      <c r="BC63" s="158"/>
      <c r="BD63" s="157">
        <f>AO63</f>
        <v>-1076113</v>
      </c>
      <c r="BE63" s="157"/>
      <c r="BF63" s="157">
        <f>BD63+BE63</f>
        <v>-1076113</v>
      </c>
      <c r="BG63" s="157" t="e">
        <f>BF63*BG$4</f>
        <v>#REF!</v>
      </c>
      <c r="BH63" s="157" t="e">
        <f>ROUND(BG63/1000,0)</f>
        <v>#REF!</v>
      </c>
      <c r="BI63" s="158"/>
      <c r="BJ63" s="157" t="e">
        <f>AP63</f>
        <v>#REF!</v>
      </c>
      <c r="BK63" s="157"/>
      <c r="BL63" s="157" t="e">
        <f>BJ63+BK63</f>
        <v>#REF!</v>
      </c>
      <c r="BM63" s="157" t="e">
        <f>BL63*BM$4</f>
        <v>#REF!</v>
      </c>
      <c r="BN63" s="157" t="e">
        <f>ROUND(BM63/1000,0)</f>
        <v>#REF!</v>
      </c>
      <c r="BO63" s="158"/>
      <c r="BQ63" s="157">
        <f>ROUND(E63/1000,0)</f>
        <v>-260</v>
      </c>
      <c r="BR63" s="157">
        <f t="shared" ref="BR63:BT65" si="128">ROUND((F63-E63)/1000,0)</f>
        <v>-277</v>
      </c>
      <c r="BS63" s="157">
        <f t="shared" si="128"/>
        <v>-373</v>
      </c>
      <c r="BT63" s="157">
        <f t="shared" si="128"/>
        <v>-437</v>
      </c>
      <c r="BU63" s="161">
        <f t="shared" si="126"/>
        <v>-1347</v>
      </c>
      <c r="BW63" s="157">
        <f>ROUND(E63*E$4/1000,0)</f>
        <v>-320</v>
      </c>
      <c r="BX63" s="157">
        <f t="shared" ref="BX63:BZ65" si="129">ROUND((F63*F$4-E63*E$4)/1000,0)</f>
        <v>-331</v>
      </c>
      <c r="BY63" s="157">
        <f t="shared" si="129"/>
        <v>-431</v>
      </c>
      <c r="BZ63" s="157">
        <f t="shared" si="129"/>
        <v>-484</v>
      </c>
      <c r="CA63" s="161">
        <f t="shared" si="127"/>
        <v>-1566</v>
      </c>
      <c r="CC63" s="157">
        <f>BW63</f>
        <v>-320</v>
      </c>
      <c r="CD63" s="157">
        <f>SUM(BW63:BX63)</f>
        <v>-651</v>
      </c>
      <c r="CE63" s="157">
        <f>SUM(BW63:BY63)</f>
        <v>-1082</v>
      </c>
      <c r="CF63" s="161">
        <f>SUM(BW63:BZ63)</f>
        <v>-1566</v>
      </c>
      <c r="CH63" s="157">
        <f>ROUND(Q63/1000,0)</f>
        <v>-398</v>
      </c>
      <c r="CI63" s="157">
        <f>ROUND((W63-Q63)/1000,0)</f>
        <v>-402</v>
      </c>
      <c r="CJ63" s="157">
        <f>ROUND((AC63-W63)/1000,0)</f>
        <v>-499</v>
      </c>
      <c r="CK63" s="161">
        <f>ROUND((AI63-AC63)/1000,0)</f>
        <v>-423</v>
      </c>
      <c r="CM63" s="157">
        <f>S63</f>
        <v>-419</v>
      </c>
      <c r="CN63" s="157">
        <f>Y63-S63</f>
        <v>-427</v>
      </c>
      <c r="CO63" s="157">
        <f>AE63-Y63</f>
        <v>-565</v>
      </c>
      <c r="CP63" s="161">
        <f>AK63-AE63</f>
        <v>-448</v>
      </c>
      <c r="CR63" s="157">
        <f>CM63</f>
        <v>-419</v>
      </c>
      <c r="CS63" s="157">
        <f>SUM(CM63:CN63)</f>
        <v>-846</v>
      </c>
      <c r="CT63" s="157">
        <f>SUM(CM63:CO63)</f>
        <v>-1411</v>
      </c>
      <c r="CU63" s="161">
        <f>SUM(CM63:CP63)</f>
        <v>-1859</v>
      </c>
      <c r="CW63" s="157">
        <f>ROUND(AT63/1000,0)</f>
        <v>-350</v>
      </c>
      <c r="CX63" s="157">
        <f>ROUND((AZ63-AT63)/1000,0)</f>
        <v>-310</v>
      </c>
      <c r="CY63" s="157">
        <f>ROUND((BF63-AZ63)/1000,0)</f>
        <v>-416</v>
      </c>
      <c r="CZ63" s="161" t="e">
        <f>ROUND((BL63-BF63)/1000,0)</f>
        <v>#REF!</v>
      </c>
      <c r="DB63" s="157" t="e">
        <f>AV63</f>
        <v>#REF!</v>
      </c>
      <c r="DC63" s="157" t="e">
        <f>BB63-AV63</f>
        <v>#REF!</v>
      </c>
      <c r="DD63" s="157" t="e">
        <f>BH63-BB63</f>
        <v>#REF!</v>
      </c>
      <c r="DE63" s="161" t="e">
        <f>BN63-BH63</f>
        <v>#REF!</v>
      </c>
      <c r="DG63" s="157" t="e">
        <f>DB63</f>
        <v>#REF!</v>
      </c>
      <c r="DH63" s="157" t="e">
        <f>SUM(DB63:DC63)</f>
        <v>#REF!</v>
      </c>
      <c r="DI63" s="157" t="e">
        <f>SUM(DB63:DD63)</f>
        <v>#REF!</v>
      </c>
      <c r="DJ63" s="161" t="e">
        <f>SUM(DB63:DE63)</f>
        <v>#REF!</v>
      </c>
      <c r="DL63" s="287"/>
    </row>
    <row r="64" spans="1:116">
      <c r="A64" s="160" t="s">
        <v>684</v>
      </c>
      <c r="B64" s="155"/>
      <c r="C64" s="101"/>
      <c r="D64" s="156"/>
      <c r="E64" s="157">
        <v>0</v>
      </c>
      <c r="F64" s="157">
        <v>-41787.311999999998</v>
      </c>
      <c r="G64" s="157">
        <v>-18180.530780646146</v>
      </c>
      <c r="H64" s="157">
        <v>20264</v>
      </c>
      <c r="I64" s="158"/>
      <c r="J64" s="157"/>
      <c r="K64" s="157">
        <v>-44673</v>
      </c>
      <c r="L64" s="157">
        <v>-54267</v>
      </c>
      <c r="M64" s="157">
        <v>-70927</v>
      </c>
      <c r="N64" s="158"/>
      <c r="O64" s="157">
        <f>J64</f>
        <v>0</v>
      </c>
      <c r="P64" s="157"/>
      <c r="Q64" s="157">
        <f>O64+P64</f>
        <v>0</v>
      </c>
      <c r="R64" s="157">
        <f>Q64*R$4</f>
        <v>0</v>
      </c>
      <c r="S64" s="157">
        <f>ROUND(R64/1000,0)</f>
        <v>0</v>
      </c>
      <c r="T64" s="158"/>
      <c r="U64" s="157">
        <f>K64</f>
        <v>-44673</v>
      </c>
      <c r="V64" s="157"/>
      <c r="W64" s="157">
        <f>U64+V64</f>
        <v>-44673</v>
      </c>
      <c r="X64" s="157">
        <f>W64*X$4</f>
        <v>-47228.295599999998</v>
      </c>
      <c r="Y64" s="157">
        <f>ROUND(X64/1000,0)</f>
        <v>-47</v>
      </c>
      <c r="Z64" s="158"/>
      <c r="AA64" s="157">
        <f>L64</f>
        <v>-54267</v>
      </c>
      <c r="AB64" s="157"/>
      <c r="AC64" s="157">
        <f>AA64+AB64</f>
        <v>-54267</v>
      </c>
      <c r="AD64" s="157">
        <f>AC64*AD$4</f>
        <v>-58912.255199999992</v>
      </c>
      <c r="AE64" s="157">
        <f>ROUND(AD64/1000,0)</f>
        <v>-59</v>
      </c>
      <c r="AF64" s="158"/>
      <c r="AG64" s="157">
        <f>M64</f>
        <v>-70927</v>
      </c>
      <c r="AH64" s="157"/>
      <c r="AI64" s="157">
        <f>AG64+AH64</f>
        <v>-70927</v>
      </c>
      <c r="AJ64" s="157">
        <f>AI64*AJ$4</f>
        <v>-76558.603799999997</v>
      </c>
      <c r="AK64" s="157">
        <f>ROUND(AJ64/1000,0)</f>
        <v>-77</v>
      </c>
      <c r="AL64" s="158"/>
      <c r="AM64" s="213">
        <v>-14429</v>
      </c>
      <c r="AN64" s="213">
        <v>-28344</v>
      </c>
      <c r="AO64" s="157">
        <f>'ER input Kyivstar'!BO44</f>
        <v>-26448</v>
      </c>
      <c r="AP64" s="157" t="e">
        <v>#REF!</v>
      </c>
      <c r="AQ64" s="158"/>
      <c r="AR64" s="551">
        <f>AM64</f>
        <v>-14429</v>
      </c>
      <c r="AS64" s="157"/>
      <c r="AT64" s="157">
        <f>AR64+AS64</f>
        <v>-14429</v>
      </c>
      <c r="AU64" s="157" t="e">
        <f>AT64*AU$4</f>
        <v>#REF!</v>
      </c>
      <c r="AV64" s="157" t="e">
        <f>ROUND(AU64/1000,0)</f>
        <v>#REF!</v>
      </c>
      <c r="AW64" s="158"/>
      <c r="AX64" s="551">
        <f>AN64</f>
        <v>-28344</v>
      </c>
      <c r="AY64" s="157"/>
      <c r="AZ64" s="157">
        <f>AX64+AY64</f>
        <v>-28344</v>
      </c>
      <c r="BA64" s="157" t="e">
        <f>AZ64*BA$4</f>
        <v>#REF!</v>
      </c>
      <c r="BB64" s="157" t="e">
        <f>ROUND(BA64/1000,0)</f>
        <v>#REF!</v>
      </c>
      <c r="BC64" s="158"/>
      <c r="BD64" s="157">
        <f>AO64</f>
        <v>-26448</v>
      </c>
      <c r="BE64" s="157"/>
      <c r="BF64" s="157">
        <f>BD64+BE64</f>
        <v>-26448</v>
      </c>
      <c r="BG64" s="157" t="e">
        <f>BF64*BG$4</f>
        <v>#REF!</v>
      </c>
      <c r="BH64" s="157" t="e">
        <f>ROUND(BG64/1000,0)</f>
        <v>#REF!</v>
      </c>
      <c r="BI64" s="158"/>
      <c r="BJ64" s="157" t="e">
        <f>AP64</f>
        <v>#REF!</v>
      </c>
      <c r="BK64" s="157"/>
      <c r="BL64" s="157" t="e">
        <f>BJ64+BK64</f>
        <v>#REF!</v>
      </c>
      <c r="BM64" s="157" t="e">
        <f>BL64*BM$4</f>
        <v>#REF!</v>
      </c>
      <c r="BN64" s="157" t="e">
        <f>ROUND(BM64/1000,0)</f>
        <v>#REF!</v>
      </c>
      <c r="BO64" s="158"/>
      <c r="BQ64" s="157">
        <f>ROUND(E64/1000,0)</f>
        <v>0</v>
      </c>
      <c r="BR64" s="157">
        <f t="shared" si="128"/>
        <v>-42</v>
      </c>
      <c r="BS64" s="157">
        <f t="shared" si="128"/>
        <v>24</v>
      </c>
      <c r="BT64" s="157">
        <f t="shared" si="128"/>
        <v>38</v>
      </c>
      <c r="BU64" s="161">
        <f t="shared" si="126"/>
        <v>20</v>
      </c>
      <c r="BW64" s="157">
        <f>ROUND(E64*E$4/1000,0)</f>
        <v>0</v>
      </c>
      <c r="BX64" s="157">
        <f t="shared" si="129"/>
        <v>-51</v>
      </c>
      <c r="BY64" s="157">
        <f t="shared" si="129"/>
        <v>29</v>
      </c>
      <c r="BZ64" s="157">
        <f t="shared" si="129"/>
        <v>45</v>
      </c>
      <c r="CA64" s="161">
        <f t="shared" si="127"/>
        <v>23</v>
      </c>
      <c r="CC64" s="157">
        <f>BW64</f>
        <v>0</v>
      </c>
      <c r="CD64" s="157">
        <f>SUM(BW64:BX64)</f>
        <v>-51</v>
      </c>
      <c r="CE64" s="157">
        <f>SUM(BW64:BY64)</f>
        <v>-22</v>
      </c>
      <c r="CF64" s="161">
        <f>SUM(BW64:BZ64)</f>
        <v>23</v>
      </c>
      <c r="CH64" s="157">
        <f>ROUND(Q64/1000,0)</f>
        <v>0</v>
      </c>
      <c r="CI64" s="157">
        <f>ROUND((W64-Q64)/1000,0)</f>
        <v>-45</v>
      </c>
      <c r="CJ64" s="157">
        <f>ROUND((AC64-W64)/1000,0)</f>
        <v>-10</v>
      </c>
      <c r="CK64" s="161">
        <f>ROUND((AI64-AC64)/1000,0)</f>
        <v>-17</v>
      </c>
      <c r="CM64" s="157">
        <f>S64</f>
        <v>0</v>
      </c>
      <c r="CN64" s="157">
        <f>Y64-S64</f>
        <v>-47</v>
      </c>
      <c r="CO64" s="157">
        <f>AE64-Y64</f>
        <v>-12</v>
      </c>
      <c r="CP64" s="161">
        <f>AK64-AE64</f>
        <v>-18</v>
      </c>
      <c r="CR64" s="157">
        <f>CM64</f>
        <v>0</v>
      </c>
      <c r="CS64" s="157">
        <f>SUM(CM64:CN64)</f>
        <v>-47</v>
      </c>
      <c r="CT64" s="157">
        <f>SUM(CM64:CO64)</f>
        <v>-59</v>
      </c>
      <c r="CU64" s="161">
        <f>SUM(CM64:CP64)</f>
        <v>-77</v>
      </c>
      <c r="CW64" s="157">
        <f>ROUND(AT64/1000,0)</f>
        <v>-14</v>
      </c>
      <c r="CX64" s="157">
        <f>ROUND((AZ64-AT64)/1000,0)</f>
        <v>-14</v>
      </c>
      <c r="CY64" s="157">
        <f>ROUND((BF64-AZ64)/1000,0)</f>
        <v>2</v>
      </c>
      <c r="CZ64" s="161" t="e">
        <f>ROUND((BL64-BF64)/1000,0)</f>
        <v>#REF!</v>
      </c>
      <c r="DB64" s="157" t="e">
        <f>AV64</f>
        <v>#REF!</v>
      </c>
      <c r="DC64" s="157" t="e">
        <f>BB64-AV64</f>
        <v>#REF!</v>
      </c>
      <c r="DD64" s="157" t="e">
        <f>BH64-BB64</f>
        <v>#REF!</v>
      </c>
      <c r="DE64" s="161" t="e">
        <f>BN64-BH64</f>
        <v>#REF!</v>
      </c>
      <c r="DG64" s="157" t="e">
        <f>DB64</f>
        <v>#REF!</v>
      </c>
      <c r="DH64" s="157" t="e">
        <f>SUM(DB64:DC64)</f>
        <v>#REF!</v>
      </c>
      <c r="DI64" s="157" t="e">
        <f>SUM(DB64:DD64)</f>
        <v>#REF!</v>
      </c>
      <c r="DJ64" s="161" t="e">
        <f>SUM(DB64:DE64)</f>
        <v>#REF!</v>
      </c>
      <c r="DL64" s="287"/>
    </row>
    <row r="65" spans="1:116">
      <c r="A65" s="73" t="s">
        <v>685</v>
      </c>
      <c r="B65" s="155"/>
      <c r="C65" s="101"/>
      <c r="D65" s="156"/>
      <c r="E65" s="157">
        <v>4607.6250585166663</v>
      </c>
      <c r="F65" s="157">
        <v>9215.2501170333326</v>
      </c>
      <c r="G65" s="157">
        <v>12253.78142555</v>
      </c>
      <c r="H65" s="157">
        <v>12154</v>
      </c>
      <c r="I65" s="158"/>
      <c r="J65" s="157"/>
      <c r="K65" s="157"/>
      <c r="L65" s="157"/>
      <c r="M65" s="157"/>
      <c r="N65" s="158"/>
      <c r="O65" s="157">
        <f>J65</f>
        <v>0</v>
      </c>
      <c r="P65" s="179">
        <v>-99.65619148333333</v>
      </c>
      <c r="Q65" s="157">
        <f>O65+P65</f>
        <v>-99.65619148333333</v>
      </c>
      <c r="R65" s="157">
        <f>Q65*R$4</f>
        <v>-104.96786648939499</v>
      </c>
      <c r="S65" s="157">
        <f>ROUND(R65/1000,0)</f>
        <v>0</v>
      </c>
      <c r="T65" s="158"/>
      <c r="U65" s="157">
        <f>K65</f>
        <v>0</v>
      </c>
      <c r="V65" s="179">
        <v>-199.31238296666666</v>
      </c>
      <c r="W65" s="157">
        <f>U65+V65</f>
        <v>-199.31238296666666</v>
      </c>
      <c r="X65" s="157">
        <f>W65*X$4</f>
        <v>-210.71305127235999</v>
      </c>
      <c r="Y65" s="157">
        <f>ROUND(X65/1000,0)</f>
        <v>0</v>
      </c>
      <c r="Z65" s="158"/>
      <c r="AA65" s="157">
        <f>L65</f>
        <v>0</v>
      </c>
      <c r="AB65" s="179">
        <v>-298.96857444999989</v>
      </c>
      <c r="AC65" s="157">
        <f>AA65+AB65</f>
        <v>-298.96857444999989</v>
      </c>
      <c r="AD65" s="157">
        <f>AC65*AD$4</f>
        <v>-324.56028442291984</v>
      </c>
      <c r="AE65" s="157">
        <f>ROUND(AD65/1000,0)</f>
        <v>0</v>
      </c>
      <c r="AF65" s="158"/>
      <c r="AG65" s="157">
        <f>M65</f>
        <v>0</v>
      </c>
      <c r="AH65" s="179">
        <v>-398.62476593333298</v>
      </c>
      <c r="AI65" s="157">
        <f>AG65+AH65</f>
        <v>-398.62476593333298</v>
      </c>
      <c r="AJ65" s="157">
        <f>AI65*AJ$4</f>
        <v>-430.2755723484396</v>
      </c>
      <c r="AK65" s="266">
        <f>ROUND(AJ65/1000,0)</f>
        <v>0</v>
      </c>
      <c r="AL65" s="158"/>
      <c r="AM65" s="213"/>
      <c r="AN65" s="213"/>
      <c r="AO65" s="157"/>
      <c r="AP65" s="157"/>
      <c r="AQ65" s="158"/>
      <c r="AR65" s="551">
        <f>AM65</f>
        <v>0</v>
      </c>
      <c r="AS65" s="179">
        <v>-99.65619148333333</v>
      </c>
      <c r="AT65" s="157">
        <f>AR65+AS65</f>
        <v>-99.65619148333333</v>
      </c>
      <c r="AU65" s="157" t="e">
        <f>AT65*AU$4</f>
        <v>#REF!</v>
      </c>
      <c r="AV65" s="157" t="e">
        <f>ROUND(AU65/1000,0)</f>
        <v>#REF!</v>
      </c>
      <c r="AW65" s="158"/>
      <c r="AX65" s="157">
        <f>AN65</f>
        <v>0</v>
      </c>
      <c r="AY65" s="179">
        <v>-199</v>
      </c>
      <c r="AZ65" s="157">
        <f>AX65+AY65</f>
        <v>-199</v>
      </c>
      <c r="BA65" s="157" t="e">
        <f>AZ65*BA$4</f>
        <v>#REF!</v>
      </c>
      <c r="BB65" s="157" t="e">
        <f>ROUND(BA65/1000,0)</f>
        <v>#REF!</v>
      </c>
      <c r="BC65" s="158"/>
      <c r="BD65" s="157">
        <f>AO65</f>
        <v>0</v>
      </c>
      <c r="BE65" s="179">
        <v>-299</v>
      </c>
      <c r="BF65" s="157">
        <f>BD65+BE65</f>
        <v>-299</v>
      </c>
      <c r="BG65" s="157" t="e">
        <f>BF65*BG$4</f>
        <v>#REF!</v>
      </c>
      <c r="BH65" s="157" t="e">
        <f>ROUND(BG65/1000,0)</f>
        <v>#REF!</v>
      </c>
      <c r="BI65" s="158"/>
      <c r="BJ65" s="157">
        <f>AP65</f>
        <v>0</v>
      </c>
      <c r="BK65" s="179" t="e">
        <v>#REF!</v>
      </c>
      <c r="BL65" s="157" t="e">
        <f>BJ65+BK65</f>
        <v>#REF!</v>
      </c>
      <c r="BM65" s="157" t="e">
        <f>BL65*BM$4</f>
        <v>#REF!</v>
      </c>
      <c r="BN65" s="266" t="e">
        <f>ROUND(BM65/1000,0)</f>
        <v>#REF!</v>
      </c>
      <c r="BO65" s="158"/>
      <c r="BQ65" s="157">
        <f>ROUND(E65/1000,0)</f>
        <v>5</v>
      </c>
      <c r="BR65" s="157">
        <f>ROUND((F65-E65)/1000,0)</f>
        <v>5</v>
      </c>
      <c r="BS65" s="157">
        <f t="shared" si="128"/>
        <v>3</v>
      </c>
      <c r="BT65" s="157">
        <f>ROUND((H65-G65)/1000,0)</f>
        <v>0</v>
      </c>
      <c r="BU65" s="161">
        <f t="shared" si="126"/>
        <v>13</v>
      </c>
      <c r="BW65" s="157">
        <f>ROUND(E65*E$4/1000,0)</f>
        <v>6</v>
      </c>
      <c r="BX65" s="157">
        <f t="shared" si="129"/>
        <v>6</v>
      </c>
      <c r="BY65" s="157">
        <f t="shared" si="129"/>
        <v>3</v>
      </c>
      <c r="BZ65" s="157">
        <f t="shared" si="129"/>
        <v>0</v>
      </c>
      <c r="CA65" s="161">
        <f t="shared" si="127"/>
        <v>15</v>
      </c>
      <c r="CC65" s="157">
        <f>BW65</f>
        <v>6</v>
      </c>
      <c r="CD65" s="157">
        <f>SUM(BW65:BX65)</f>
        <v>12</v>
      </c>
      <c r="CE65" s="157">
        <f>SUM(BW65:BY65)</f>
        <v>15</v>
      </c>
      <c r="CF65" s="161">
        <f>SUM(BW65:BZ65)</f>
        <v>15</v>
      </c>
      <c r="CH65" s="157">
        <f>ROUND(Q65/1000,0)</f>
        <v>0</v>
      </c>
      <c r="CI65" s="157">
        <f>ROUND((W65-Q65)/1000,0)</f>
        <v>0</v>
      </c>
      <c r="CJ65" s="157">
        <f>ROUND((AC65-W65)/1000,0)</f>
        <v>0</v>
      </c>
      <c r="CK65" s="161">
        <f>ROUND((AI65-AC65)/1000,0)</f>
        <v>0</v>
      </c>
      <c r="CM65" s="157">
        <f>S65</f>
        <v>0</v>
      </c>
      <c r="CN65" s="157">
        <f>Y65-S65</f>
        <v>0</v>
      </c>
      <c r="CO65" s="157">
        <f>AE65-Y65</f>
        <v>0</v>
      </c>
      <c r="CP65" s="161">
        <f>AK65-AE65</f>
        <v>0</v>
      </c>
      <c r="CR65" s="157">
        <f>CM65</f>
        <v>0</v>
      </c>
      <c r="CS65" s="157">
        <f>SUM(CM65:CN65)</f>
        <v>0</v>
      </c>
      <c r="CT65" s="157">
        <f>SUM(CM65:CO65)</f>
        <v>0</v>
      </c>
      <c r="CU65" s="161">
        <f>SUM(CM65:CP65)</f>
        <v>0</v>
      </c>
      <c r="CW65" s="157">
        <f>ROUND(AT65/1000,0)</f>
        <v>0</v>
      </c>
      <c r="CX65" s="157">
        <f>ROUND((AZ65-AT65)/1000,0)</f>
        <v>0</v>
      </c>
      <c r="CY65" s="157">
        <f>ROUND((BF65-AZ65)/1000,0)</f>
        <v>0</v>
      </c>
      <c r="CZ65" s="161" t="e">
        <f>ROUND((BL65-BF65)/1000,0)</f>
        <v>#REF!</v>
      </c>
      <c r="DB65" s="157" t="e">
        <f>AV65</f>
        <v>#REF!</v>
      </c>
      <c r="DC65" s="157" t="e">
        <f>BB65-AV65</f>
        <v>#REF!</v>
      </c>
      <c r="DD65" s="157" t="e">
        <f>BH65-BB65</f>
        <v>#REF!</v>
      </c>
      <c r="DE65" s="161" t="e">
        <f>BN65-BH65</f>
        <v>#REF!</v>
      </c>
      <c r="DG65" s="157" t="e">
        <f>DB65</f>
        <v>#REF!</v>
      </c>
      <c r="DH65" s="157" t="e">
        <f>SUM(DB65:DC65)</f>
        <v>#REF!</v>
      </c>
      <c r="DI65" s="157" t="e">
        <f>SUM(DB65:DD65)</f>
        <v>#REF!</v>
      </c>
      <c r="DJ65" s="161" t="e">
        <f>SUM(DB65:DE65)</f>
        <v>#REF!</v>
      </c>
      <c r="DL65" s="287"/>
    </row>
    <row r="66" spans="1:116">
      <c r="A66" s="163" t="s">
        <v>851</v>
      </c>
      <c r="B66" s="164"/>
      <c r="C66" s="165"/>
      <c r="D66" s="166"/>
      <c r="E66" s="66">
        <v>-255853.13899148334</v>
      </c>
      <c r="F66" s="66">
        <v>-569639.33035296667</v>
      </c>
      <c r="G66" s="66">
        <v>-916317.10582509637</v>
      </c>
      <c r="H66" s="66">
        <v>-1315084</v>
      </c>
      <c r="I66" s="167"/>
      <c r="J66" s="66">
        <f>SUM(J63:J65)</f>
        <v>-398275</v>
      </c>
      <c r="K66" s="66">
        <f>SUM(K63:K65)</f>
        <v>-845123</v>
      </c>
      <c r="L66" s="66">
        <f>SUM(L63:L65)</f>
        <v>-1353615</v>
      </c>
      <c r="M66" s="66">
        <f>SUM(M63:M65)</f>
        <v>-1792852</v>
      </c>
      <c r="N66" s="167"/>
      <c r="O66" s="66">
        <f>J66</f>
        <v>-398275</v>
      </c>
      <c r="P66" s="66">
        <f>SUM(P63:P65)</f>
        <v>-99.65619148333333</v>
      </c>
      <c r="Q66" s="66">
        <f>SUM(Q63:Q65)</f>
        <v>-398374.65619148331</v>
      </c>
      <c r="R66" s="66">
        <f>SUM(R63:R65)</f>
        <v>-419608.02536648931</v>
      </c>
      <c r="S66" s="66">
        <f>SUM(S63:S65)</f>
        <v>-419</v>
      </c>
      <c r="T66" s="167"/>
      <c r="U66" s="66">
        <f>K66</f>
        <v>-845123</v>
      </c>
      <c r="V66" s="66">
        <f>SUM(V63:V65)</f>
        <v>-199.31238296666666</v>
      </c>
      <c r="W66" s="66">
        <f>SUM(W63:W65)</f>
        <v>-845322.31238296663</v>
      </c>
      <c r="X66" s="66">
        <f>SUM(X63:X65)</f>
        <v>-893674.74865127227</v>
      </c>
      <c r="Y66" s="66">
        <f>SUM(Y63:Y65)</f>
        <v>-893</v>
      </c>
      <c r="Z66" s="167"/>
      <c r="AA66" s="66">
        <f>L66</f>
        <v>-1353615</v>
      </c>
      <c r="AB66" s="66">
        <f>SUM(AB63:AB65)</f>
        <v>-298.96857444999989</v>
      </c>
      <c r="AC66" s="66">
        <f>SUM(AC63:AC65)</f>
        <v>-1353913.9685744499</v>
      </c>
      <c r="AD66" s="66">
        <f>SUM(AD63:AD65)</f>
        <v>-1469809.0042844228</v>
      </c>
      <c r="AE66" s="66">
        <f>SUM(AE63:AE65)</f>
        <v>-1470</v>
      </c>
      <c r="AF66" s="167"/>
      <c r="AG66" s="66">
        <f>M66</f>
        <v>-1792852</v>
      </c>
      <c r="AH66" s="66">
        <f>SUM(AH63:AH65)</f>
        <v>-398.62476593333298</v>
      </c>
      <c r="AI66" s="66">
        <f>SUM(AI63:AI65)</f>
        <v>-1793250.6247659333</v>
      </c>
      <c r="AJ66" s="66">
        <f>SUM(AJ63:AJ65)</f>
        <v>-1935634.724372348</v>
      </c>
      <c r="AK66" s="66">
        <f>SUM(AK63:AK65)</f>
        <v>-1936</v>
      </c>
      <c r="AL66" s="167"/>
      <c r="AM66" s="332">
        <f>SUM(AM63:AM65)</f>
        <v>-364729</v>
      </c>
      <c r="AN66" s="332">
        <f>SUM(AN63:AN65)</f>
        <v>-688420</v>
      </c>
      <c r="AO66" s="66">
        <f>SUM(AO63:AO65)</f>
        <v>-1102561</v>
      </c>
      <c r="AP66" s="66" t="e">
        <f>SUM(AP63:AP65)</f>
        <v>#REF!</v>
      </c>
      <c r="AQ66" s="167"/>
      <c r="AR66" s="554">
        <f>AM66</f>
        <v>-364729</v>
      </c>
      <c r="AS66" s="66">
        <f>SUM(AS63:AS65)</f>
        <v>-99.65619148333333</v>
      </c>
      <c r="AT66" s="66">
        <f>SUM(AT63:AT65)</f>
        <v>-364828.65619148331</v>
      </c>
      <c r="AU66" s="66" t="e">
        <f>SUM(AU63:AU65)</f>
        <v>#REF!</v>
      </c>
      <c r="AV66" s="66" t="e">
        <f>SUM(AV63:AV65)</f>
        <v>#REF!</v>
      </c>
      <c r="AW66" s="167"/>
      <c r="AX66" s="66">
        <f>AN66</f>
        <v>-688420</v>
      </c>
      <c r="AY66" s="66">
        <f>SUM(AY63:AY65)</f>
        <v>-199</v>
      </c>
      <c r="AZ66" s="66">
        <f>SUM(AZ63:AZ65)</f>
        <v>-688619</v>
      </c>
      <c r="BA66" s="66" t="e">
        <f>SUM(BA63:BA65)</f>
        <v>#REF!</v>
      </c>
      <c r="BB66" s="66" t="e">
        <f>SUM(BB63:BB65)</f>
        <v>#REF!</v>
      </c>
      <c r="BC66" s="167"/>
      <c r="BD66" s="66">
        <f>AO66</f>
        <v>-1102561</v>
      </c>
      <c r="BE66" s="66">
        <f>SUM(BE63:BE65)</f>
        <v>-299</v>
      </c>
      <c r="BF66" s="66">
        <f>SUM(BF63:BF65)</f>
        <v>-1102860</v>
      </c>
      <c r="BG66" s="66" t="e">
        <f>SUM(BG63:BG65)</f>
        <v>#REF!</v>
      </c>
      <c r="BH66" s="66" t="e">
        <f>SUM(BH63:BH65)</f>
        <v>#REF!</v>
      </c>
      <c r="BI66" s="167"/>
      <c r="BJ66" s="66" t="e">
        <f>AP66</f>
        <v>#REF!</v>
      </c>
      <c r="BK66" s="66" t="e">
        <f>SUM(BK63:BK65)</f>
        <v>#REF!</v>
      </c>
      <c r="BL66" s="66" t="e">
        <f>SUM(BL63:BL65)</f>
        <v>#REF!</v>
      </c>
      <c r="BM66" s="66" t="e">
        <f>SUM(BM63:BM65)</f>
        <v>#REF!</v>
      </c>
      <c r="BN66" s="66" t="e">
        <f>SUM(BN63:BN65)</f>
        <v>#REF!</v>
      </c>
      <c r="BO66" s="167"/>
      <c r="BQ66" s="66">
        <f>SUM(BQ63:BQ65)</f>
        <v>-255</v>
      </c>
      <c r="BR66" s="66">
        <f>SUM(BR63:BR65)</f>
        <v>-314</v>
      </c>
      <c r="BS66" s="66">
        <f>SUM(BS63:BS65)</f>
        <v>-346</v>
      </c>
      <c r="BT66" s="66">
        <f>SUM(BT63:BT65)</f>
        <v>-399</v>
      </c>
      <c r="BU66" s="168">
        <f t="shared" si="126"/>
        <v>-1314</v>
      </c>
      <c r="BW66" s="66">
        <f>SUM(BW63:BW65)</f>
        <v>-314</v>
      </c>
      <c r="BX66" s="66">
        <f>SUM(BX63:BX65)</f>
        <v>-376</v>
      </c>
      <c r="BY66" s="178">
        <f>SUM(BY63:BY65)+1</f>
        <v>-398</v>
      </c>
      <c r="BZ66" s="178">
        <f>SUM(BZ63:BZ65)-1</f>
        <v>-440</v>
      </c>
      <c r="CA66" s="168">
        <f t="shared" si="127"/>
        <v>-1528</v>
      </c>
      <c r="CC66" s="66">
        <f>BW66</f>
        <v>-314</v>
      </c>
      <c r="CD66" s="66">
        <f>SUM(BW66:BX66)</f>
        <v>-690</v>
      </c>
      <c r="CE66" s="66">
        <f>SUM(BW66:BY66)</f>
        <v>-1088</v>
      </c>
      <c r="CF66" s="168">
        <f>SUM(BW66:BZ66)</f>
        <v>-1528</v>
      </c>
      <c r="CH66" s="66">
        <f>SUM(CH63:CH65)</f>
        <v>-398</v>
      </c>
      <c r="CI66" s="66">
        <f>SUM(CI63:CI65)</f>
        <v>-447</v>
      </c>
      <c r="CJ66" s="66">
        <f>SUM(CJ63:CJ65)</f>
        <v>-509</v>
      </c>
      <c r="CK66" s="168">
        <f>SUM(CK63:CK65)</f>
        <v>-440</v>
      </c>
      <c r="CM66" s="66">
        <f>S66</f>
        <v>-419</v>
      </c>
      <c r="CN66" s="66">
        <f>Y66-S66</f>
        <v>-474</v>
      </c>
      <c r="CO66" s="66">
        <f>AE66-Y66</f>
        <v>-577</v>
      </c>
      <c r="CP66" s="168">
        <f>AK66-AE66</f>
        <v>-466</v>
      </c>
      <c r="CR66" s="66">
        <f>CM66</f>
        <v>-419</v>
      </c>
      <c r="CS66" s="66">
        <f>SUM(CM66:CN66)</f>
        <v>-893</v>
      </c>
      <c r="CT66" s="66">
        <f>SUM(CM66:CO66)</f>
        <v>-1470</v>
      </c>
      <c r="CU66" s="168">
        <f>SUM(CM66:CP66)</f>
        <v>-1936</v>
      </c>
      <c r="CW66" s="66">
        <f>SUM(CW63:CW65)</f>
        <v>-364</v>
      </c>
      <c r="CX66" s="66">
        <f>SUM(CX63:CX65)</f>
        <v>-324</v>
      </c>
      <c r="CY66" s="66">
        <f>SUM(CY63:CY65)</f>
        <v>-414</v>
      </c>
      <c r="CZ66" s="168" t="e">
        <f>SUM(CZ63:CZ65)</f>
        <v>#REF!</v>
      </c>
      <c r="DB66" s="66" t="e">
        <f>AV66</f>
        <v>#REF!</v>
      </c>
      <c r="DC66" s="66" t="e">
        <f>BB66-AV66</f>
        <v>#REF!</v>
      </c>
      <c r="DD66" s="66" t="e">
        <f>BH66-BB66</f>
        <v>#REF!</v>
      </c>
      <c r="DE66" s="168" t="e">
        <f>BN66-BH66</f>
        <v>#REF!</v>
      </c>
      <c r="DG66" s="66" t="e">
        <f>DB66</f>
        <v>#REF!</v>
      </c>
      <c r="DH66" s="66" t="e">
        <f>SUM(DB66:DC66)</f>
        <v>#REF!</v>
      </c>
      <c r="DI66" s="66" t="e">
        <f>SUM(DB66:DD66)</f>
        <v>#REF!</v>
      </c>
      <c r="DJ66" s="168" t="e">
        <f>SUM(DB66:DE66)</f>
        <v>#REF!</v>
      </c>
      <c r="DL66" s="287"/>
    </row>
    <row r="67" spans="1:116">
      <c r="A67" s="160"/>
      <c r="B67" s="155"/>
      <c r="C67" s="101"/>
      <c r="D67" s="156"/>
      <c r="E67" s="157"/>
      <c r="F67" s="157"/>
      <c r="G67" s="157"/>
      <c r="H67" s="157"/>
      <c r="I67" s="158"/>
      <c r="J67" s="157"/>
      <c r="K67" s="157"/>
      <c r="L67" s="157"/>
      <c r="M67" s="157"/>
      <c r="N67" s="158"/>
      <c r="O67" s="157"/>
      <c r="P67" s="157"/>
      <c r="Q67" s="157"/>
      <c r="R67" s="157"/>
      <c r="S67" s="157"/>
      <c r="T67" s="158"/>
      <c r="U67" s="157"/>
      <c r="V67" s="157"/>
      <c r="W67" s="157"/>
      <c r="X67" s="157"/>
      <c r="Y67" s="157"/>
      <c r="Z67" s="158"/>
      <c r="AA67" s="157"/>
      <c r="AB67" s="157"/>
      <c r="AC67" s="157"/>
      <c r="AD67" s="157"/>
      <c r="AE67" s="157"/>
      <c r="AF67" s="158"/>
      <c r="AG67" s="157"/>
      <c r="AH67" s="157"/>
      <c r="AI67" s="157"/>
      <c r="AJ67" s="157"/>
      <c r="AK67" s="157"/>
      <c r="AL67" s="158"/>
      <c r="AM67" s="213"/>
      <c r="AN67" s="213"/>
      <c r="AO67" s="157"/>
      <c r="AP67" s="157"/>
      <c r="AQ67" s="158"/>
      <c r="AR67" s="551"/>
      <c r="AS67" s="157"/>
      <c r="AT67" s="157"/>
      <c r="AU67" s="157"/>
      <c r="AV67" s="157"/>
      <c r="AW67" s="158"/>
      <c r="AX67" s="157"/>
      <c r="AY67" s="157"/>
      <c r="AZ67" s="157"/>
      <c r="BA67" s="157"/>
      <c r="BB67" s="157"/>
      <c r="BC67" s="158"/>
      <c r="BD67" s="157"/>
      <c r="BE67" s="157"/>
      <c r="BF67" s="157"/>
      <c r="BG67" s="157"/>
      <c r="BH67" s="157"/>
      <c r="BI67" s="158"/>
      <c r="BJ67" s="157"/>
      <c r="BK67" s="157"/>
      <c r="BL67" s="157"/>
      <c r="BM67" s="157"/>
      <c r="BN67" s="157"/>
      <c r="BO67" s="158"/>
      <c r="BQ67" s="157"/>
      <c r="BR67" s="157"/>
      <c r="BS67" s="157"/>
      <c r="BT67" s="157"/>
      <c r="BU67" s="161"/>
      <c r="BW67" s="157"/>
      <c r="BX67" s="157"/>
      <c r="BY67" s="157"/>
      <c r="BZ67" s="157"/>
      <c r="CA67" s="161"/>
      <c r="CC67" s="157"/>
      <c r="CD67" s="157"/>
      <c r="CE67" s="157"/>
      <c r="CF67" s="161"/>
      <c r="CH67" s="157"/>
      <c r="CI67" s="157"/>
      <c r="CJ67" s="157"/>
      <c r="CK67" s="161"/>
      <c r="CM67" s="157"/>
      <c r="CN67" s="157"/>
      <c r="CO67" s="157"/>
      <c r="CP67" s="161"/>
      <c r="CR67" s="157"/>
      <c r="CS67" s="157"/>
      <c r="CT67" s="157"/>
      <c r="CU67" s="161"/>
      <c r="CW67" s="157"/>
      <c r="CX67" s="157"/>
      <c r="CY67" s="157"/>
      <c r="CZ67" s="161"/>
      <c r="DB67" s="157"/>
      <c r="DC67" s="157"/>
      <c r="DD67" s="157"/>
      <c r="DE67" s="161"/>
      <c r="DG67" s="157"/>
      <c r="DH67" s="157"/>
      <c r="DI67" s="157"/>
      <c r="DJ67" s="161"/>
      <c r="DL67" s="287"/>
    </row>
    <row r="68" spans="1:116">
      <c r="A68" s="163" t="s">
        <v>686</v>
      </c>
      <c r="B68" s="164"/>
      <c r="C68" s="165"/>
      <c r="D68" s="166"/>
      <c r="E68" s="66">
        <v>416814.08080729994</v>
      </c>
      <c r="F68" s="66">
        <v>926821.9436188601</v>
      </c>
      <c r="G68" s="66">
        <v>1487960.232545875</v>
      </c>
      <c r="H68" s="66">
        <v>1980009.045796643</v>
      </c>
      <c r="I68" s="167"/>
      <c r="J68" s="66">
        <f>J59+J61+J66</f>
        <v>1097009.2</v>
      </c>
      <c r="K68" s="66">
        <f>K59+K61+K66</f>
        <v>2305154.2800000003</v>
      </c>
      <c r="L68" s="66">
        <f>L59+L61+L66</f>
        <v>3679965.2407329967</v>
      </c>
      <c r="M68" s="66">
        <f>M59+M61+M66</f>
        <v>4909357.9826800004</v>
      </c>
      <c r="N68" s="167"/>
      <c r="O68" s="66">
        <f>J68</f>
        <v>1097009.2</v>
      </c>
      <c r="P68" s="66">
        <f>P59+P61+P66</f>
        <v>-476923.77098537999</v>
      </c>
      <c r="Q68" s="66">
        <f>Q59+Q61+Q66</f>
        <v>620085.42901461991</v>
      </c>
      <c r="R68" s="66">
        <f>R59+R61+R66</f>
        <v>653135.98238109937</v>
      </c>
      <c r="S68" s="66">
        <f>S59+S61+S66</f>
        <v>653</v>
      </c>
      <c r="T68" s="167"/>
      <c r="U68" s="66">
        <f>K68</f>
        <v>2305154.2800000003</v>
      </c>
      <c r="V68" s="66">
        <f>V59+V61+V66</f>
        <v>-1002152.1821518273</v>
      </c>
      <c r="W68" s="66">
        <f>W59+W61+W66</f>
        <v>1303002.0978481728</v>
      </c>
      <c r="X68" s="66">
        <f>X59+X61+X66</f>
        <v>1377533.8178450889</v>
      </c>
      <c r="Y68" s="66">
        <f>Y59+Y61+Y66</f>
        <v>1378</v>
      </c>
      <c r="Z68" s="167"/>
      <c r="AA68" s="66">
        <f>L68</f>
        <v>3679965.2407329967</v>
      </c>
      <c r="AB68" s="66">
        <f>AB59+AB61+AB66</f>
        <v>-1599881.5553561398</v>
      </c>
      <c r="AC68" s="66">
        <f>AC59+AC61+AC66</f>
        <v>2080083.6853768565</v>
      </c>
      <c r="AD68" s="66">
        <f>AD59+AD61+AD66</f>
        <v>2258138.8488451149</v>
      </c>
      <c r="AE68" s="66">
        <f>AE59+AE61+AE66</f>
        <v>2258</v>
      </c>
      <c r="AF68" s="167"/>
      <c r="AG68" s="66">
        <f>M68</f>
        <v>4909357.9826800004</v>
      </c>
      <c r="AH68" s="66">
        <f>AH59+AH61+AH66</f>
        <v>-2134348.1257022</v>
      </c>
      <c r="AI68" s="66">
        <f>AI59+AI61+AI66</f>
        <v>2775009.8569777999</v>
      </c>
      <c r="AJ68" s="66">
        <f>AJ59+AJ61+AJ66</f>
        <v>2995345.6396218371</v>
      </c>
      <c r="AK68" s="66">
        <f>AK59+AK61+AK66</f>
        <v>2995</v>
      </c>
      <c r="AL68" s="167"/>
      <c r="AM68" s="332">
        <f>AM59+AM61+AM66</f>
        <v>998736</v>
      </c>
      <c r="AN68" s="332">
        <f>AN59+AN61+AN66</f>
        <v>1984493</v>
      </c>
      <c r="AO68" s="66">
        <f>AO59+AO61+AO66</f>
        <v>2958994</v>
      </c>
      <c r="AP68" s="66" t="e">
        <f>AP59+AP61+AP66</f>
        <v>#REF!</v>
      </c>
      <c r="AQ68" s="167"/>
      <c r="AR68" s="554">
        <f>AM68</f>
        <v>998736</v>
      </c>
      <c r="AS68" s="66">
        <f>AS59+AS61+AS66</f>
        <v>-434194.67058537999</v>
      </c>
      <c r="AT68" s="66">
        <f>AT59+AT61+AT66</f>
        <v>564541.32941461983</v>
      </c>
      <c r="AU68" s="66" t="e">
        <f>AU59+AU61+AU66</f>
        <v>#REF!</v>
      </c>
      <c r="AV68" s="66" t="e">
        <f>AV59+AV61+AV66</f>
        <v>#REF!</v>
      </c>
      <c r="AW68" s="167"/>
      <c r="AX68" s="66">
        <f>AN68</f>
        <v>1984493</v>
      </c>
      <c r="AY68" s="66">
        <f>AY59+AY61+AY66</f>
        <v>-862746</v>
      </c>
      <c r="AZ68" s="66">
        <f>AZ59+AZ61+AZ66</f>
        <v>1121747</v>
      </c>
      <c r="BA68" s="66" t="e">
        <f>BA59+BA61+BA66</f>
        <v>#REF!</v>
      </c>
      <c r="BB68" s="66" t="e">
        <f>BB59+BB61+BB66</f>
        <v>#REF!</v>
      </c>
      <c r="BC68" s="167"/>
      <c r="BD68" s="66">
        <f>AO68</f>
        <v>2958994</v>
      </c>
      <c r="BE68" s="66">
        <f>BE59+BE61+BE66</f>
        <v>-1286403</v>
      </c>
      <c r="BF68" s="66">
        <f>BF59+BF61+BF66</f>
        <v>1672591</v>
      </c>
      <c r="BG68" s="66" t="e">
        <f>BG59+BG61+BG66</f>
        <v>#REF!</v>
      </c>
      <c r="BH68" s="66" t="e">
        <f>BH59+BH61+BH66</f>
        <v>#REF!</v>
      </c>
      <c r="BI68" s="167"/>
      <c r="BJ68" s="66" t="e">
        <f>AP68</f>
        <v>#REF!</v>
      </c>
      <c r="BK68" s="66" t="e">
        <f>BK59+BK61+BK66</f>
        <v>#REF!</v>
      </c>
      <c r="BL68" s="66" t="e">
        <f>BL59+BL61+BL66</f>
        <v>#REF!</v>
      </c>
      <c r="BM68" s="66" t="e">
        <f>BM59+BM61+BM66</f>
        <v>#REF!</v>
      </c>
      <c r="BN68" s="66" t="e">
        <f>BN59+BN61+BN66</f>
        <v>#REF!</v>
      </c>
      <c r="BO68" s="167"/>
      <c r="BQ68" s="66">
        <f>BQ59+BQ61+BQ66</f>
        <v>420</v>
      </c>
      <c r="BR68" s="66">
        <f>BR59+BR61+BR66</f>
        <v>511</v>
      </c>
      <c r="BS68" s="66">
        <f>BS59+BS61+BS66</f>
        <v>561</v>
      </c>
      <c r="BT68" s="66">
        <f>BT59+BT61+BT66</f>
        <v>493</v>
      </c>
      <c r="BU68" s="168">
        <f>SUM(BQ68:BT68)</f>
        <v>1985</v>
      </c>
      <c r="BW68" s="66">
        <f>BW59+BW61+BW66</f>
        <v>512</v>
      </c>
      <c r="BX68" s="178">
        <f>BX59+BX61+BX66+1</f>
        <v>611</v>
      </c>
      <c r="BY68" s="178">
        <f>BY59+BY61+BY66+1</f>
        <v>645</v>
      </c>
      <c r="BZ68" s="178">
        <f>BZ59+BZ61+BZ66-2</f>
        <v>532</v>
      </c>
      <c r="CA68" s="168">
        <f>SUM(BW68:BZ68)</f>
        <v>2300</v>
      </c>
      <c r="CC68" s="66">
        <f>BW68</f>
        <v>512</v>
      </c>
      <c r="CD68" s="66">
        <f>SUM(BW68:BX68)</f>
        <v>1123</v>
      </c>
      <c r="CE68" s="66">
        <f>SUM(BW68:BY68)</f>
        <v>1768</v>
      </c>
      <c r="CF68" s="168">
        <f>SUM(BW68:BZ68)</f>
        <v>2300</v>
      </c>
      <c r="CH68" s="66">
        <f>CH59+CH61+CH66</f>
        <v>619</v>
      </c>
      <c r="CI68" s="66">
        <f>CI59+CI61+CI66</f>
        <v>681</v>
      </c>
      <c r="CJ68" s="66">
        <f>CJ59+CJ61+CJ66</f>
        <v>774</v>
      </c>
      <c r="CK68" s="168">
        <f>CK59+CK61+CK66</f>
        <v>693</v>
      </c>
      <c r="CM68" s="66">
        <f>S68</f>
        <v>653</v>
      </c>
      <c r="CN68" s="66">
        <f>Y68-S68</f>
        <v>725</v>
      </c>
      <c r="CO68" s="66">
        <f>AE68-Y68</f>
        <v>880</v>
      </c>
      <c r="CP68" s="168">
        <f>AK68-AE68</f>
        <v>737</v>
      </c>
      <c r="CR68" s="66">
        <f>CM68</f>
        <v>653</v>
      </c>
      <c r="CS68" s="66">
        <f>SUM(CM68:CN68)</f>
        <v>1378</v>
      </c>
      <c r="CT68" s="66">
        <f>SUM(CM68:CO68)</f>
        <v>2258</v>
      </c>
      <c r="CU68" s="168">
        <f>SUM(CM68:CP68)</f>
        <v>2995</v>
      </c>
      <c r="CW68" s="66">
        <f>CW59+CW61+CW66</f>
        <v>564</v>
      </c>
      <c r="CX68" s="66">
        <f>CX59+CX61+CX66</f>
        <v>556</v>
      </c>
      <c r="CY68" s="66">
        <f>CY59+CY61+CY66</f>
        <v>552</v>
      </c>
      <c r="CZ68" s="168" t="e">
        <f>CZ59+CZ61+CZ66</f>
        <v>#REF!</v>
      </c>
      <c r="DB68" s="66" t="e">
        <f>AV68</f>
        <v>#REF!</v>
      </c>
      <c r="DC68" s="66" t="e">
        <f>BB68-AV68</f>
        <v>#REF!</v>
      </c>
      <c r="DD68" s="66" t="e">
        <f>BH68-BB68</f>
        <v>#REF!</v>
      </c>
      <c r="DE68" s="168" t="e">
        <f>BN68-BH68</f>
        <v>#REF!</v>
      </c>
      <c r="DG68" s="66" t="e">
        <f>DB68</f>
        <v>#REF!</v>
      </c>
      <c r="DH68" s="66" t="e">
        <f>SUM(DB68:DC68)</f>
        <v>#REF!</v>
      </c>
      <c r="DI68" s="66" t="e">
        <f>SUM(DB68:DD68)</f>
        <v>#REF!</v>
      </c>
      <c r="DJ68" s="168" t="e">
        <f>SUM(DB68:DE68)</f>
        <v>#REF!</v>
      </c>
      <c r="DL68" s="287"/>
    </row>
    <row r="69" spans="1:116">
      <c r="A69" s="160" t="s">
        <v>687</v>
      </c>
      <c r="B69" s="155"/>
      <c r="C69" s="101"/>
      <c r="D69" s="156"/>
      <c r="E69" s="157"/>
      <c r="F69" s="157"/>
      <c r="G69" s="157"/>
      <c r="H69" s="157"/>
      <c r="I69" s="158"/>
      <c r="J69" s="157"/>
      <c r="K69" s="157"/>
      <c r="L69" s="157"/>
      <c r="M69" s="157"/>
      <c r="N69" s="158"/>
      <c r="O69" s="157">
        <f>J69</f>
        <v>0</v>
      </c>
      <c r="P69" s="157"/>
      <c r="Q69" s="157">
        <f>O69+P69</f>
        <v>0</v>
      </c>
      <c r="R69" s="157">
        <f>Q69*R$4</f>
        <v>0</v>
      </c>
      <c r="S69" s="157">
        <f>ROUND(R69/1000,0)</f>
        <v>0</v>
      </c>
      <c r="T69" s="158"/>
      <c r="U69" s="157">
        <f>K69</f>
        <v>0</v>
      </c>
      <c r="V69" s="157"/>
      <c r="W69" s="157">
        <f>U69+V69</f>
        <v>0</v>
      </c>
      <c r="X69" s="157">
        <f>W69*X$4</f>
        <v>0</v>
      </c>
      <c r="Y69" s="157">
        <f>ROUND(X69/1000,0)</f>
        <v>0</v>
      </c>
      <c r="Z69" s="158"/>
      <c r="AA69" s="157">
        <f>L69</f>
        <v>0</v>
      </c>
      <c r="AB69" s="157"/>
      <c r="AC69" s="157">
        <f>AA69+AB69</f>
        <v>0</v>
      </c>
      <c r="AD69" s="157">
        <f>AC69*AD$4</f>
        <v>0</v>
      </c>
      <c r="AE69" s="157">
        <f>ROUND(AD69/1000,0)</f>
        <v>0</v>
      </c>
      <c r="AF69" s="158"/>
      <c r="AG69" s="157">
        <f>M69</f>
        <v>0</v>
      </c>
      <c r="AH69" s="157"/>
      <c r="AI69" s="157">
        <f>AG69+AH69</f>
        <v>0</v>
      </c>
      <c r="AJ69" s="157">
        <f>AI69*AJ$4</f>
        <v>0</v>
      </c>
      <c r="AK69" s="157">
        <f>ROUND(AJ69/1000,0)</f>
        <v>0</v>
      </c>
      <c r="AL69" s="158"/>
      <c r="AM69" s="213"/>
      <c r="AN69" s="213"/>
      <c r="AO69" s="157"/>
      <c r="AP69" s="157"/>
      <c r="AQ69" s="158"/>
      <c r="AR69" s="551">
        <f>AM69</f>
        <v>0</v>
      </c>
      <c r="AS69" s="157"/>
      <c r="AT69" s="157">
        <f>AR69+AS69</f>
        <v>0</v>
      </c>
      <c r="AU69" s="157" t="e">
        <f>AT69*AU$4</f>
        <v>#REF!</v>
      </c>
      <c r="AV69" s="157" t="e">
        <f>ROUND(AU69/1000,0)</f>
        <v>#REF!</v>
      </c>
      <c r="AW69" s="158"/>
      <c r="AX69" s="157">
        <f>AN69</f>
        <v>0</v>
      </c>
      <c r="AY69" s="157"/>
      <c r="AZ69" s="157">
        <f>AX69+AY69</f>
        <v>0</v>
      </c>
      <c r="BA69" s="157" t="e">
        <f>AZ69*BA$4</f>
        <v>#REF!</v>
      </c>
      <c r="BB69" s="157" t="e">
        <f>ROUND(BA69/1000,0)</f>
        <v>#REF!</v>
      </c>
      <c r="BC69" s="158"/>
      <c r="BD69" s="157">
        <f>AO69</f>
        <v>0</v>
      </c>
      <c r="BE69" s="157"/>
      <c r="BF69" s="157">
        <f>BD69+BE69</f>
        <v>0</v>
      </c>
      <c r="BG69" s="157" t="e">
        <f>BF69*BG$4</f>
        <v>#REF!</v>
      </c>
      <c r="BH69" s="157" t="e">
        <f>ROUND(BG69/1000,0)</f>
        <v>#REF!</v>
      </c>
      <c r="BI69" s="158"/>
      <c r="BJ69" s="157">
        <f>AP69</f>
        <v>0</v>
      </c>
      <c r="BK69" s="157"/>
      <c r="BL69" s="157">
        <f>BJ69+BK69</f>
        <v>0</v>
      </c>
      <c r="BM69" s="157" t="e">
        <f>BL69*BM$4</f>
        <v>#REF!</v>
      </c>
      <c r="BN69" s="157" t="e">
        <f>ROUND(BM69/1000,0)</f>
        <v>#REF!</v>
      </c>
      <c r="BO69" s="158"/>
      <c r="BQ69" s="157">
        <f>ROUND(E69/1000,0)</f>
        <v>0</v>
      </c>
      <c r="BR69" s="157">
        <f>ROUND((F69-E69)/1000,0)</f>
        <v>0</v>
      </c>
      <c r="BS69" s="157">
        <f>ROUND((G69-F69)/1000,0)</f>
        <v>0</v>
      </c>
      <c r="BT69" s="157">
        <f>ROUND((H69-G69)/1000,0)</f>
        <v>0</v>
      </c>
      <c r="BU69" s="161">
        <f>SUM(BQ69:BT69)</f>
        <v>0</v>
      </c>
      <c r="BW69" s="157">
        <f>ROUND(E69*E$4/1000,0)</f>
        <v>0</v>
      </c>
      <c r="BX69" s="157">
        <f>ROUND((F69*F$4-E69*E$4)/1000,0)</f>
        <v>0</v>
      </c>
      <c r="BY69" s="157">
        <f>ROUND((G69*G$4-F69*F$4)/1000,0)</f>
        <v>0</v>
      </c>
      <c r="BZ69" s="157">
        <f>ROUND((H69*H$4-G69*G$4)/1000,0)</f>
        <v>0</v>
      </c>
      <c r="CA69" s="161">
        <f>SUM(BW69:BZ69)</f>
        <v>0</v>
      </c>
      <c r="CC69" s="157">
        <f>ROUND(Q69/1000,0)</f>
        <v>0</v>
      </c>
      <c r="CD69" s="157">
        <f>ROUND((R69-Q69)/1000,0)</f>
        <v>0</v>
      </c>
      <c r="CE69" s="157">
        <f>ROUND((S69-R69)/1000,0)</f>
        <v>0</v>
      </c>
      <c r="CF69" s="161">
        <f>ROUND((T69-S69)/1000,0)</f>
        <v>0</v>
      </c>
      <c r="CH69" s="157">
        <f>ROUND(Q69/1000,0)</f>
        <v>0</v>
      </c>
      <c r="CI69" s="157">
        <f>ROUND((W69-Q69)/1000,0)</f>
        <v>0</v>
      </c>
      <c r="CJ69" s="157">
        <f>ROUND((AC69-W69)/1000,0)</f>
        <v>0</v>
      </c>
      <c r="CK69" s="161">
        <f>ROUND((AI69-AC69)/1000,0)</f>
        <v>0</v>
      </c>
      <c r="CM69" s="157">
        <f>S69</f>
        <v>0</v>
      </c>
      <c r="CN69" s="157">
        <f>Y69-S69</f>
        <v>0</v>
      </c>
      <c r="CO69" s="157">
        <f>AE69-Y69</f>
        <v>0</v>
      </c>
      <c r="CP69" s="161">
        <f>AK69-AE69</f>
        <v>0</v>
      </c>
      <c r="CR69" s="157">
        <f>ROUND(AG69/1000,0)</f>
        <v>0</v>
      </c>
      <c r="CS69" s="157">
        <f>ROUND((AH69-AG69)/1000,0)</f>
        <v>0</v>
      </c>
      <c r="CT69" s="157">
        <f>ROUND((AI69-AH69)/1000,0)</f>
        <v>0</v>
      </c>
      <c r="CU69" s="161">
        <f>ROUND((AJ69-AI69)/1000,0)</f>
        <v>0</v>
      </c>
      <c r="CW69" s="157">
        <f>ROUND(AT69/1000,0)</f>
        <v>0</v>
      </c>
      <c r="CX69" s="157">
        <f>ROUND((AZ69-AT69)/1000,0)</f>
        <v>0</v>
      </c>
      <c r="CY69" s="157">
        <f>ROUND((BF69-AZ69)/1000,0)</f>
        <v>0</v>
      </c>
      <c r="CZ69" s="161">
        <f>ROUND((BL69-BF69)/1000,0)</f>
        <v>0</v>
      </c>
      <c r="DB69" s="157" t="e">
        <f>AV69</f>
        <v>#REF!</v>
      </c>
      <c r="DC69" s="157" t="e">
        <f>BB69-AV69</f>
        <v>#REF!</v>
      </c>
      <c r="DD69" s="157" t="e">
        <f>BH69-BB69</f>
        <v>#REF!</v>
      </c>
      <c r="DE69" s="161" t="e">
        <f>BN69-BH69</f>
        <v>#REF!</v>
      </c>
      <c r="DG69" s="157" t="e">
        <f>ROUND(BA69/1000,0)</f>
        <v>#REF!</v>
      </c>
      <c r="DH69" s="157" t="e">
        <f>ROUND((BB69-BA69)/1000,0)</f>
        <v>#REF!</v>
      </c>
      <c r="DI69" s="157" t="e">
        <f>ROUND((BC69-BB69)/1000,0)</f>
        <v>#REF!</v>
      </c>
      <c r="DJ69" s="161">
        <f>ROUND((BD69-BC69)/1000,0)</f>
        <v>0</v>
      </c>
      <c r="DL69" s="287"/>
    </row>
    <row r="70" spans="1:116">
      <c r="A70" s="163" t="s">
        <v>688</v>
      </c>
      <c r="B70" s="164"/>
      <c r="C70" s="165"/>
      <c r="D70" s="166"/>
      <c r="E70" s="66">
        <v>416814.08080729994</v>
      </c>
      <c r="F70" s="66">
        <v>926821.9436188601</v>
      </c>
      <c r="G70" s="66">
        <v>1487960.232545875</v>
      </c>
      <c r="H70" s="66">
        <v>1980009.045796643</v>
      </c>
      <c r="I70" s="167"/>
      <c r="J70" s="66">
        <f>J68+J69</f>
        <v>1097009.2</v>
      </c>
      <c r="K70" s="66">
        <f>K68+K69</f>
        <v>2305154.2800000003</v>
      </c>
      <c r="L70" s="66">
        <f>L68+L69</f>
        <v>3679965.2407329967</v>
      </c>
      <c r="M70" s="66">
        <f>M68+M69</f>
        <v>4909357.9826800004</v>
      </c>
      <c r="N70" s="167"/>
      <c r="O70" s="66">
        <f>J70</f>
        <v>1097009.2</v>
      </c>
      <c r="P70" s="66">
        <f>P68+P69</f>
        <v>-476923.77098537999</v>
      </c>
      <c r="Q70" s="66">
        <f>Q68+Q69</f>
        <v>620085.42901461991</v>
      </c>
      <c r="R70" s="332">
        <f>R68+R69</f>
        <v>653135.98238109937</v>
      </c>
      <c r="S70" s="66">
        <f>S68+S69</f>
        <v>653</v>
      </c>
      <c r="T70" s="167"/>
      <c r="U70" s="66">
        <f>K70</f>
        <v>2305154.2800000003</v>
      </c>
      <c r="V70" s="66">
        <f>V68+V69</f>
        <v>-1002152.1821518273</v>
      </c>
      <c r="W70" s="66">
        <f>W68+W69</f>
        <v>1303002.0978481728</v>
      </c>
      <c r="X70" s="66">
        <f>X68+X69</f>
        <v>1377533.8178450889</v>
      </c>
      <c r="Y70" s="66">
        <f>Y68+Y69</f>
        <v>1378</v>
      </c>
      <c r="Z70" s="167"/>
      <c r="AA70" s="66">
        <f>L70</f>
        <v>3679965.2407329967</v>
      </c>
      <c r="AB70" s="66">
        <f>AB68+AB69</f>
        <v>-1599881.5553561398</v>
      </c>
      <c r="AC70" s="66">
        <f>AC68+AC69</f>
        <v>2080083.6853768565</v>
      </c>
      <c r="AD70" s="66">
        <f>AD68+AD69</f>
        <v>2258138.8488451149</v>
      </c>
      <c r="AE70" s="66">
        <f>AE68+AE69</f>
        <v>2258</v>
      </c>
      <c r="AF70" s="167"/>
      <c r="AG70" s="66">
        <f>M70</f>
        <v>4909357.9826800004</v>
      </c>
      <c r="AH70" s="66">
        <f>AH68+AH69</f>
        <v>-2134348.1257022</v>
      </c>
      <c r="AI70" s="66">
        <f>AI68+AI69</f>
        <v>2775009.8569777999</v>
      </c>
      <c r="AJ70" s="66">
        <f>AJ68+AJ69</f>
        <v>2995345.6396218371</v>
      </c>
      <c r="AK70" s="66">
        <f>AK68+AK69</f>
        <v>2995</v>
      </c>
      <c r="AL70" s="167"/>
      <c r="AM70" s="332">
        <f>AM68+AM69</f>
        <v>998736</v>
      </c>
      <c r="AN70" s="332">
        <f>AN68+AN69</f>
        <v>1984493</v>
      </c>
      <c r="AO70" s="66">
        <f>AO68+AO69</f>
        <v>2958994</v>
      </c>
      <c r="AP70" s="66" t="e">
        <f>AP68+AP69</f>
        <v>#REF!</v>
      </c>
      <c r="AQ70" s="167"/>
      <c r="AR70" s="554">
        <f>AM70</f>
        <v>998736</v>
      </c>
      <c r="AS70" s="66">
        <f>AS68+AS69</f>
        <v>-434194.67058537999</v>
      </c>
      <c r="AT70" s="66">
        <f>AT68+AT69</f>
        <v>564541.32941461983</v>
      </c>
      <c r="AU70" s="332" t="e">
        <f>AU68+AU69</f>
        <v>#REF!</v>
      </c>
      <c r="AV70" s="66" t="e">
        <f>AV68+AV69</f>
        <v>#REF!</v>
      </c>
      <c r="AW70" s="167"/>
      <c r="AX70" s="66">
        <f>AN70</f>
        <v>1984493</v>
      </c>
      <c r="AY70" s="66">
        <f>AY68+AY69</f>
        <v>-862746</v>
      </c>
      <c r="AZ70" s="66">
        <f>AZ68+AZ69</f>
        <v>1121747</v>
      </c>
      <c r="BA70" s="66" t="e">
        <f>BA68+BA69</f>
        <v>#REF!</v>
      </c>
      <c r="BB70" s="66" t="e">
        <f>BB68+BB69</f>
        <v>#REF!</v>
      </c>
      <c r="BC70" s="167"/>
      <c r="BD70" s="66">
        <f>AO70</f>
        <v>2958994</v>
      </c>
      <c r="BE70" s="66">
        <f>BE68+BE69</f>
        <v>-1286403</v>
      </c>
      <c r="BF70" s="66">
        <f>BF68+BF69</f>
        <v>1672591</v>
      </c>
      <c r="BG70" s="66" t="e">
        <f>BG68+BG69</f>
        <v>#REF!</v>
      </c>
      <c r="BH70" s="66" t="e">
        <f>BH68+BH69</f>
        <v>#REF!</v>
      </c>
      <c r="BI70" s="167"/>
      <c r="BJ70" s="66" t="e">
        <f>AP70</f>
        <v>#REF!</v>
      </c>
      <c r="BK70" s="66" t="e">
        <f>BK68+BK69</f>
        <v>#REF!</v>
      </c>
      <c r="BL70" s="66" t="e">
        <f>BL68+BL69</f>
        <v>#REF!</v>
      </c>
      <c r="BM70" s="66" t="e">
        <f>BM68+BM69</f>
        <v>#REF!</v>
      </c>
      <c r="BN70" s="66" t="e">
        <f>BN68+BN69</f>
        <v>#REF!</v>
      </c>
      <c r="BO70" s="167"/>
      <c r="BQ70" s="66">
        <f>BQ68+BQ69</f>
        <v>420</v>
      </c>
      <c r="BR70" s="66">
        <f>BR68+BR69</f>
        <v>511</v>
      </c>
      <c r="BS70" s="66">
        <f>BS68+BS69</f>
        <v>561</v>
      </c>
      <c r="BT70" s="66">
        <f>BT68+BT69</f>
        <v>493</v>
      </c>
      <c r="BU70" s="168">
        <f>SUM(BQ70:BT70)</f>
        <v>1985</v>
      </c>
      <c r="BW70" s="66">
        <f>BW68+BW69</f>
        <v>512</v>
      </c>
      <c r="BX70" s="66">
        <f>BX68+BX69</f>
        <v>611</v>
      </c>
      <c r="BY70" s="66">
        <f>BY68+BY69</f>
        <v>645</v>
      </c>
      <c r="BZ70" s="66">
        <f>BZ68+BZ69</f>
        <v>532</v>
      </c>
      <c r="CA70" s="168">
        <f>SUM(BW70:BZ70)</f>
        <v>2300</v>
      </c>
      <c r="CC70" s="66">
        <f>BW70</f>
        <v>512</v>
      </c>
      <c r="CD70" s="66">
        <f>SUM(BW70:BX70)</f>
        <v>1123</v>
      </c>
      <c r="CE70" s="66">
        <f>SUM(BW70:BY70)</f>
        <v>1768</v>
      </c>
      <c r="CF70" s="168">
        <f>SUM(BW70:BZ70)</f>
        <v>2300</v>
      </c>
      <c r="CH70" s="66">
        <f>CH68+CH69</f>
        <v>619</v>
      </c>
      <c r="CI70" s="66">
        <f>CI68+CI69</f>
        <v>681</v>
      </c>
      <c r="CJ70" s="66">
        <f>CJ68+CJ69</f>
        <v>774</v>
      </c>
      <c r="CK70" s="168">
        <f>CK68+CK69</f>
        <v>693</v>
      </c>
      <c r="CM70" s="66">
        <f>S70</f>
        <v>653</v>
      </c>
      <c r="CN70" s="66">
        <f>Y70-S70</f>
        <v>725</v>
      </c>
      <c r="CO70" s="66">
        <f>AE70-Y70</f>
        <v>880</v>
      </c>
      <c r="CP70" s="168">
        <f>AK70-AE70</f>
        <v>737</v>
      </c>
      <c r="CR70" s="66">
        <f>CM70</f>
        <v>653</v>
      </c>
      <c r="CS70" s="66">
        <f>SUM(CM70:CN70)</f>
        <v>1378</v>
      </c>
      <c r="CT70" s="66">
        <f>SUM(CM70:CO70)</f>
        <v>2258</v>
      </c>
      <c r="CU70" s="168">
        <f>SUM(CM70:CP70)</f>
        <v>2995</v>
      </c>
      <c r="CW70" s="66">
        <f>CW68+CW69</f>
        <v>564</v>
      </c>
      <c r="CX70" s="66">
        <f>CX68+CX69</f>
        <v>556</v>
      </c>
      <c r="CY70" s="66">
        <f>CY68+CY69</f>
        <v>552</v>
      </c>
      <c r="CZ70" s="168" t="e">
        <f>CZ68+CZ69</f>
        <v>#REF!</v>
      </c>
      <c r="DB70" s="66" t="e">
        <f>AV70</f>
        <v>#REF!</v>
      </c>
      <c r="DC70" s="66" t="e">
        <f>BB70-AV70</f>
        <v>#REF!</v>
      </c>
      <c r="DD70" s="66" t="e">
        <f>BH70-BB70</f>
        <v>#REF!</v>
      </c>
      <c r="DE70" s="168" t="e">
        <f>BN70-BH70</f>
        <v>#REF!</v>
      </c>
      <c r="DG70" s="66" t="e">
        <f>DB70</f>
        <v>#REF!</v>
      </c>
      <c r="DH70" s="66" t="e">
        <f>SUM(DB70:DC70)</f>
        <v>#REF!</v>
      </c>
      <c r="DI70" s="66" t="e">
        <f>SUM(DB70:DD70)</f>
        <v>#REF!</v>
      </c>
      <c r="DJ70" s="168" t="e">
        <f>SUM(DB70:DE70)</f>
        <v>#REF!</v>
      </c>
      <c r="DL70" s="287"/>
    </row>
    <row r="71" spans="1:116" s="175" customFormat="1">
      <c r="A71" s="180" t="s">
        <v>68</v>
      </c>
      <c r="B71" s="170"/>
      <c r="C71" s="171"/>
      <c r="D71" s="172"/>
      <c r="E71" s="173"/>
      <c r="F71" s="173"/>
      <c r="G71" s="173"/>
      <c r="H71" s="173"/>
      <c r="I71" s="174"/>
      <c r="J71" s="173">
        <v>0.19999999995343387</v>
      </c>
      <c r="K71" s="173">
        <v>-0.71999999973922968</v>
      </c>
      <c r="L71" s="173">
        <v>0.24073299672454596</v>
      </c>
      <c r="M71" s="173">
        <v>-1.7319999635219574E-2</v>
      </c>
      <c r="N71" s="174"/>
      <c r="O71" s="173"/>
      <c r="P71" s="335">
        <f>(P40*R$4+((P61-(O59+O63+O64)*-$J$3)*R$4)+P65*R$4)</f>
        <v>58.80486962716455</v>
      </c>
      <c r="Q71" s="173"/>
      <c r="R71" s="334">
        <f>'ER input Kyivstar'!$AL$71</f>
        <v>653134.98994700005</v>
      </c>
      <c r="S71" s="173"/>
      <c r="T71" s="174"/>
      <c r="U71" s="173"/>
      <c r="V71" s="335">
        <f>(V40*X$4+((V61-(U59+U63+U64)*-$J$3)*X$4)+V65*X$4)</f>
        <v>136.27180308506095</v>
      </c>
      <c r="W71" s="173"/>
      <c r="X71" s="173">
        <f>'ER input Kyivstar'!$AL$82</f>
        <v>1377534.355062</v>
      </c>
      <c r="Y71" s="173"/>
      <c r="Z71" s="174"/>
      <c r="AA71" s="173"/>
      <c r="AB71" s="173">
        <f>(AB40*AD$4+((AB61-(AA59+AA63+AA64)*-$J$3)*AD$4)+AB65*AD$4)</f>
        <v>181.65487509381353</v>
      </c>
      <c r="AC71" s="173"/>
      <c r="AD71" s="173">
        <f>'ER input Kyivstar'!$AL$92</f>
        <v>2258138.879917</v>
      </c>
      <c r="AE71" s="173"/>
      <c r="AF71" s="174"/>
      <c r="AG71" s="173"/>
      <c r="AH71" s="173">
        <f>(AH40*AJ$4+((AH61-(AG59+AG63+AG64)*-$J$3)*AJ$4)+AH65*AJ$4)</f>
        <v>259.83874532886546</v>
      </c>
      <c r="AI71" s="173"/>
      <c r="AJ71" s="173">
        <f>'ER input Kyivstar'!$AL$103</f>
        <v>2995346.4822249999</v>
      </c>
      <c r="AK71" s="173"/>
      <c r="AL71" s="174"/>
      <c r="AM71" s="335">
        <v>0</v>
      </c>
      <c r="AN71" s="334">
        <v>0</v>
      </c>
      <c r="AO71" s="173">
        <f>AO70-'ER input Kyivstar'!BO47</f>
        <v>0</v>
      </c>
      <c r="AP71" s="552" t="e">
        <v>#REF!</v>
      </c>
      <c r="AQ71" s="174"/>
      <c r="AR71" s="552"/>
      <c r="AS71" s="335" t="e">
        <f>(AS40*AU$4+((AS61-(AR59+AR63+AR64)*-$J$3)*AU$4)+AS65*AU$4)</f>
        <v>#REF!</v>
      </c>
      <c r="AT71" s="173"/>
      <c r="AU71" s="334">
        <f>'ER input Kyivstar'!$BV$71</f>
        <v>477883.60706499999</v>
      </c>
      <c r="AV71" s="173"/>
      <c r="AW71" s="174"/>
      <c r="AX71" s="173"/>
      <c r="AY71" s="335" t="e">
        <f>(AY40*BA$4+((AY61-(AX59+AX63+AX64)*-$J$3)*BA$4)+AY65*BA$4)</f>
        <v>#REF!</v>
      </c>
      <c r="AZ71" s="173"/>
      <c r="BA71" s="173">
        <f>'ER input Kyivstar'!$BV$82</f>
        <v>941146.10518099996</v>
      </c>
      <c r="BB71" s="173"/>
      <c r="BC71" s="174"/>
      <c r="BD71" s="173"/>
      <c r="BE71" s="173" t="e">
        <f>(BE40*BG$4+((BE61-(BD59+BD63+BD64)*-$J$3)*BG$4)+BE65*BG$4)</f>
        <v>#REF!</v>
      </c>
      <c r="BF71" s="173"/>
      <c r="BG71" s="173">
        <f>'ER input Kyivstar'!$BV$92</f>
        <v>1351954.8274330001</v>
      </c>
      <c r="BH71" s="173"/>
      <c r="BI71" s="174"/>
      <c r="BJ71" s="173"/>
      <c r="BK71" s="173" t="e">
        <f>(BK40*BM$4+((BK61-(BJ59+BJ63+BJ64)*-$J$3)*BM$4)+BK65*BM$4)</f>
        <v>#REF!</v>
      </c>
      <c r="BL71" s="173"/>
      <c r="BM71" s="173">
        <f>'ER input Kyivstar'!$BV$103</f>
        <v>0</v>
      </c>
      <c r="BN71" s="173"/>
      <c r="BO71" s="174"/>
      <c r="BQ71" s="173"/>
      <c r="BR71" s="173"/>
      <c r="BS71" s="173"/>
      <c r="BT71" s="173"/>
      <c r="BU71" s="181"/>
      <c r="BW71" s="173"/>
      <c r="BX71" s="173"/>
      <c r="BY71" s="173"/>
      <c r="BZ71" s="173"/>
      <c r="CA71" s="181">
        <f>ROUND('ER input Kyivstar'!$F$71/1000,0)</f>
        <v>2295</v>
      </c>
      <c r="CC71" s="173"/>
      <c r="CD71" s="173"/>
      <c r="CE71" s="173"/>
      <c r="CF71" s="176"/>
      <c r="CH71" s="173"/>
      <c r="CI71" s="173"/>
      <c r="CJ71" s="173"/>
      <c r="CK71" s="181"/>
      <c r="CM71" s="173">
        <f>S71</f>
        <v>0</v>
      </c>
      <c r="CN71" s="173">
        <f>Y71-S71</f>
        <v>0</v>
      </c>
      <c r="CO71" s="173">
        <f>AE71-Y71</f>
        <v>0</v>
      </c>
      <c r="CP71" s="176">
        <f>AK71-AE71</f>
        <v>0</v>
      </c>
      <c r="CR71" s="173"/>
      <c r="CS71" s="173"/>
      <c r="CT71" s="173"/>
      <c r="CU71" s="176"/>
      <c r="CW71" s="173"/>
      <c r="CX71" s="173"/>
      <c r="CY71" s="173"/>
      <c r="CZ71" s="181"/>
      <c r="DB71" s="173">
        <f>AV71</f>
        <v>0</v>
      </c>
      <c r="DC71" s="173">
        <f>BB71-AV71</f>
        <v>0</v>
      </c>
      <c r="DD71" s="173">
        <f>BH71-BB71</f>
        <v>0</v>
      </c>
      <c r="DE71" s="176">
        <f>BN71-BH71</f>
        <v>0</v>
      </c>
      <c r="DG71" s="173"/>
      <c r="DH71" s="173"/>
      <c r="DI71" s="173"/>
      <c r="DJ71" s="176"/>
      <c r="DL71" s="287"/>
    </row>
    <row r="72" spans="1:116" s="175" customFormat="1">
      <c r="A72" s="180" t="s">
        <v>69</v>
      </c>
      <c r="B72" s="170"/>
      <c r="C72" s="171"/>
      <c r="D72" s="172"/>
      <c r="E72" s="182"/>
      <c r="F72" s="182"/>
      <c r="G72" s="182"/>
      <c r="H72" s="182"/>
      <c r="I72" s="174"/>
      <c r="J72" s="173"/>
      <c r="K72" s="173"/>
      <c r="L72" s="173"/>
      <c r="M72" s="173"/>
      <c r="N72" s="174"/>
      <c r="O72" s="173"/>
      <c r="P72" s="173">
        <f>P71-'ER input Kyivstar'!$AI$71</f>
        <v>0.87336962716454991</v>
      </c>
      <c r="Q72" s="173"/>
      <c r="R72" s="173">
        <f>R70-R71</f>
        <v>0.99243409931659698</v>
      </c>
      <c r="S72" s="173"/>
      <c r="T72" s="174"/>
      <c r="U72" s="173"/>
      <c r="V72" s="173">
        <f>V71-'ER input Kyivstar'!$AI$82</f>
        <v>-0.10699691493906016</v>
      </c>
      <c r="W72" s="173"/>
      <c r="X72" s="173">
        <f>X70-X71</f>
        <v>-0.53721691109240055</v>
      </c>
      <c r="Y72" s="173"/>
      <c r="Z72" s="174"/>
      <c r="AA72" s="173"/>
      <c r="AB72" s="173">
        <f>AB71-'ER input Kyivstar'!AI92</f>
        <v>0.3596750938135358</v>
      </c>
      <c r="AC72" s="173"/>
      <c r="AD72" s="173">
        <f>AD70-AD71</f>
        <v>-3.1071885023266077E-2</v>
      </c>
      <c r="AE72" s="173"/>
      <c r="AF72" s="174"/>
      <c r="AG72" s="173"/>
      <c r="AH72" s="173">
        <f>AH71-'ER input Kyivstar'!$AI$103</f>
        <v>-0.29665467113454724</v>
      </c>
      <c r="AI72" s="173"/>
      <c r="AJ72" s="173">
        <f>AJ70-AJ71</f>
        <v>-0.84260316286236048</v>
      </c>
      <c r="AK72" s="173"/>
      <c r="AL72" s="174"/>
      <c r="AM72" s="173"/>
      <c r="AN72" s="334"/>
      <c r="AO72" s="173"/>
      <c r="AP72" s="173"/>
      <c r="AQ72" s="174"/>
      <c r="AR72" s="173"/>
      <c r="AS72" s="335" t="e">
        <f>AS71-'ER input Kyivstar'!$BS$71</f>
        <v>#REF!</v>
      </c>
      <c r="AT72" s="173"/>
      <c r="AU72" s="173" t="e">
        <f>AU70-AU71</f>
        <v>#REF!</v>
      </c>
      <c r="AV72" s="173"/>
      <c r="AW72" s="174"/>
      <c r="AX72" s="173"/>
      <c r="AY72" s="334" t="e">
        <f>AY71-'ER input Kyivstar'!$BS$82</f>
        <v>#REF!</v>
      </c>
      <c r="AZ72" s="173"/>
      <c r="BA72" s="334" t="e">
        <f>BA70-BA71</f>
        <v>#REF!</v>
      </c>
      <c r="BB72" s="173"/>
      <c r="BC72" s="174"/>
      <c r="BD72" s="173"/>
      <c r="BE72" s="173" t="e">
        <f>BE71-'ER input Kyivstar'!$BS$92</f>
        <v>#REF!</v>
      </c>
      <c r="BF72" s="173"/>
      <c r="BG72" s="173" t="e">
        <f>BG70-BG71</f>
        <v>#REF!</v>
      </c>
      <c r="BH72" s="173"/>
      <c r="BI72" s="174"/>
      <c r="BJ72" s="173"/>
      <c r="BK72" s="173" t="e">
        <f>BK71-'ER input Kyivstar'!$BS$103</f>
        <v>#REF!</v>
      </c>
      <c r="BL72" s="173"/>
      <c r="BM72" s="173" t="e">
        <f>BM70-BM71</f>
        <v>#REF!</v>
      </c>
      <c r="BN72" s="173"/>
      <c r="BO72" s="174"/>
      <c r="BQ72" s="173"/>
      <c r="BR72" s="173"/>
      <c r="BS72" s="173"/>
      <c r="BT72" s="173"/>
      <c r="BU72" s="176"/>
      <c r="BW72" s="173"/>
      <c r="BX72" s="173"/>
      <c r="BY72" s="173"/>
      <c r="BZ72" s="173"/>
      <c r="CA72" s="176">
        <f>ROUND(CA70,0)-CA73-CA71</f>
        <v>0</v>
      </c>
      <c r="CC72" s="173"/>
      <c r="CD72" s="173"/>
      <c r="CE72" s="173"/>
      <c r="CF72" s="176"/>
      <c r="CH72" s="173"/>
      <c r="CI72" s="173"/>
      <c r="CJ72" s="173"/>
      <c r="CK72" s="176"/>
      <c r="CM72" s="173">
        <f>S72</f>
        <v>0</v>
      </c>
      <c r="CN72" s="173">
        <f>Y72-S72</f>
        <v>0</v>
      </c>
      <c r="CO72" s="173">
        <f>AE72-Y72</f>
        <v>0</v>
      </c>
      <c r="CP72" s="176">
        <f>AK72-AE72</f>
        <v>0</v>
      </c>
      <c r="CR72" s="173"/>
      <c r="CS72" s="173"/>
      <c r="CT72" s="173"/>
      <c r="CU72" s="176"/>
      <c r="CW72" s="173"/>
      <c r="CX72" s="173"/>
      <c r="CY72" s="173"/>
      <c r="CZ72" s="176"/>
      <c r="DB72" s="173">
        <f>AV72</f>
        <v>0</v>
      </c>
      <c r="DC72" s="173">
        <f>BB72-AV72</f>
        <v>0</v>
      </c>
      <c r="DD72" s="173">
        <f>BH72-BB72</f>
        <v>0</v>
      </c>
      <c r="DE72" s="176">
        <f>BN72-BH72</f>
        <v>0</v>
      </c>
      <c r="DG72" s="173"/>
      <c r="DH72" s="173"/>
      <c r="DI72" s="173"/>
      <c r="DJ72" s="176"/>
      <c r="DL72" s="287"/>
    </row>
    <row r="73" spans="1:116" s="175" customFormat="1">
      <c r="A73" s="180" t="s">
        <v>70</v>
      </c>
      <c r="B73" s="170"/>
      <c r="C73" s="171"/>
      <c r="D73" s="172"/>
      <c r="E73" s="182">
        <v>0.81413335504355622</v>
      </c>
      <c r="F73" s="182">
        <v>1.6511186328737719</v>
      </c>
      <c r="G73" s="182">
        <v>2.5258903763576663</v>
      </c>
      <c r="H73" s="182">
        <v>4.3044077134986223</v>
      </c>
      <c r="I73" s="174"/>
      <c r="J73" s="173">
        <f>ROUND((P40+(P61-(O59+O63+O64)*-$J$3)+P65)/1000,0)</f>
        <v>0</v>
      </c>
      <c r="K73" s="173">
        <f>ROUND((V40+(V61-(U59+U63+U64)*-$J$3)+V65)/1000,0)</f>
        <v>0</v>
      </c>
      <c r="L73" s="173">
        <f>ROUND((AB40+(AB61-(AA59+AA63+AA64)*-$J$3)+AB65)/1000,0)</f>
        <v>0</v>
      </c>
      <c r="M73" s="173">
        <f>ROUND((AH40+(AH61-(AG59+AG63+AG64)*-$J$3)+AH65)/1000,0)</f>
        <v>0</v>
      </c>
      <c r="N73" s="174"/>
      <c r="O73" s="173"/>
      <c r="P73" s="173"/>
      <c r="Q73" s="173"/>
      <c r="R73" s="173"/>
      <c r="S73" s="173"/>
      <c r="T73" s="174"/>
      <c r="U73" s="173"/>
      <c r="V73" s="173"/>
      <c r="W73" s="173"/>
      <c r="X73" s="173"/>
      <c r="Y73" s="173"/>
      <c r="Z73" s="174"/>
      <c r="AA73" s="173"/>
      <c r="AB73" s="173"/>
      <c r="AC73" s="173"/>
      <c r="AD73" s="173"/>
      <c r="AE73" s="173"/>
      <c r="AF73" s="174"/>
      <c r="AG73" s="173"/>
      <c r="AH73" s="173"/>
      <c r="AI73" s="173"/>
      <c r="AJ73" s="173"/>
      <c r="AK73" s="173"/>
      <c r="AL73" s="174"/>
      <c r="AM73" s="173">
        <f>ROUND((AS40+(AS61-(AR59+AR63+AR64)*-$AM$3)+AS65)/1000,0)</f>
        <v>0</v>
      </c>
      <c r="AN73" s="334">
        <f>ROUND((AY40+(AY61-(AX59+AX63+AX64)*-$AM$3)+AY65)/1000,0)</f>
        <v>0</v>
      </c>
      <c r="AO73" s="173">
        <f>ROUND((BE40+(BE61-(BD59+BD63+BD64)*-$AM$3)+BE65)/1000,0)</f>
        <v>0</v>
      </c>
      <c r="AP73" s="173" t="e">
        <f>ROUND((BK40+(BK61-(BJ59+BJ63+BJ64)*-$AM$3)+BK65)/1000,0)</f>
        <v>#REF!</v>
      </c>
      <c r="AQ73" s="174"/>
      <c r="AR73" s="173"/>
      <c r="AS73" s="173"/>
      <c r="AT73" s="173"/>
      <c r="AU73" s="173"/>
      <c r="AV73" s="173"/>
      <c r="AW73" s="174"/>
      <c r="AX73" s="173"/>
      <c r="AY73" s="173"/>
      <c r="AZ73" s="173"/>
      <c r="BA73" s="173"/>
      <c r="BB73" s="173"/>
      <c r="BC73" s="174"/>
      <c r="BD73" s="173"/>
      <c r="BE73" s="173"/>
      <c r="BF73" s="173"/>
      <c r="BG73" s="173"/>
      <c r="BH73" s="173"/>
      <c r="BI73" s="174"/>
      <c r="BJ73" s="173"/>
      <c r="BK73" s="173"/>
      <c r="BL73" s="173"/>
      <c r="BM73" s="173"/>
      <c r="BN73" s="173"/>
      <c r="BO73" s="174"/>
      <c r="BQ73" s="183">
        <f>ROUND(E73/1000,0)</f>
        <v>0</v>
      </c>
      <c r="BR73" s="183">
        <f>ROUND((F73-E73)/1000,0)</f>
        <v>0</v>
      </c>
      <c r="BS73" s="183">
        <f>ROUND((G73-F73)/1000,0)</f>
        <v>0</v>
      </c>
      <c r="BT73" s="183">
        <f>ROUND((H73-G73)/1000,0)</f>
        <v>0</v>
      </c>
      <c r="BU73" s="184">
        <f>SUM(BQ73:BT73)</f>
        <v>0</v>
      </c>
      <c r="BW73" s="183">
        <v>1</v>
      </c>
      <c r="BX73" s="183">
        <v>1</v>
      </c>
      <c r="BY73" s="183">
        <v>1</v>
      </c>
      <c r="BZ73" s="183">
        <v>2</v>
      </c>
      <c r="CA73" s="184">
        <f>SUM(BW73:BZ73)</f>
        <v>5</v>
      </c>
      <c r="CC73" s="183">
        <f>BW73</f>
        <v>1</v>
      </c>
      <c r="CD73" s="183">
        <f>SUM(BW73:BX73)</f>
        <v>2</v>
      </c>
      <c r="CE73" s="183">
        <f>SUM(BW73:BY73)</f>
        <v>3</v>
      </c>
      <c r="CF73" s="184">
        <f>SUM(BW73:BZ73)</f>
        <v>5</v>
      </c>
      <c r="CH73" s="183">
        <f>ROUND(Q73/1000,0)</f>
        <v>0</v>
      </c>
      <c r="CI73" s="183">
        <f>ROUND((W73-Q73)/1000,0)</f>
        <v>0</v>
      </c>
      <c r="CJ73" s="183">
        <f>ROUND((AC73-W73)/1000,0)</f>
        <v>0</v>
      </c>
      <c r="CK73" s="184">
        <f>ROUND((AI73-AC73)/1000,0)</f>
        <v>0</v>
      </c>
      <c r="CM73" s="183">
        <f>P73</f>
        <v>0</v>
      </c>
      <c r="CN73" s="183">
        <f>W73-P73</f>
        <v>0</v>
      </c>
      <c r="CO73" s="183">
        <f>AB73-W73</f>
        <v>0</v>
      </c>
      <c r="CP73" s="184">
        <f>AH73-AB73</f>
        <v>0</v>
      </c>
      <c r="CR73" s="183">
        <f>CM73</f>
        <v>0</v>
      </c>
      <c r="CS73" s="183">
        <f>SUM(CM73:CN73)</f>
        <v>0</v>
      </c>
      <c r="CT73" s="183">
        <f>SUM(CM73:CO73)</f>
        <v>0</v>
      </c>
      <c r="CU73" s="184">
        <f>SUM(CM73:CP73)</f>
        <v>0</v>
      </c>
      <c r="CW73" s="183">
        <f>ROUND(AT73/1000,0)</f>
        <v>0</v>
      </c>
      <c r="CX73" s="183">
        <f>ROUND((AZ73-AT73)/1000,0)</f>
        <v>0</v>
      </c>
      <c r="CY73" s="183">
        <f>ROUND((BF73-AZ73)/1000,0)</f>
        <v>0</v>
      </c>
      <c r="CZ73" s="184">
        <f>ROUND((BL73-BF73)/1000,0)</f>
        <v>0</v>
      </c>
      <c r="DB73" s="183">
        <f>AE73</f>
        <v>0</v>
      </c>
      <c r="DC73" s="183">
        <f>AL73-AE73</f>
        <v>0</v>
      </c>
      <c r="DD73" s="183">
        <f>AV73-AL73</f>
        <v>0</v>
      </c>
      <c r="DE73" s="184">
        <f>BB73-AV73</f>
        <v>0</v>
      </c>
      <c r="DG73" s="183">
        <f>DB73</f>
        <v>0</v>
      </c>
      <c r="DH73" s="183">
        <f>SUM(DB73:DC73)</f>
        <v>0</v>
      </c>
      <c r="DI73" s="183">
        <f>SUM(DB73:DD73)</f>
        <v>0</v>
      </c>
      <c r="DJ73" s="184">
        <f>SUM(DB73:DE73)</f>
        <v>0</v>
      </c>
      <c r="DL73" s="287"/>
    </row>
    <row r="74" spans="1:116">
      <c r="A74" s="185"/>
      <c r="B74" s="155"/>
      <c r="C74" s="101"/>
      <c r="D74" s="156"/>
      <c r="E74" s="157"/>
      <c r="F74" s="157"/>
      <c r="G74" s="157"/>
      <c r="H74" s="157"/>
      <c r="I74" s="158"/>
      <c r="J74" s="157"/>
      <c r="K74" s="157"/>
      <c r="L74" s="157"/>
      <c r="M74" s="157"/>
      <c r="N74" s="158"/>
      <c r="O74" s="157"/>
      <c r="P74" s="157"/>
      <c r="Q74" s="157"/>
      <c r="R74" s="157"/>
      <c r="S74" s="157"/>
      <c r="T74" s="158"/>
      <c r="U74" s="157"/>
      <c r="V74" s="157"/>
      <c r="W74" s="157"/>
      <c r="X74" s="157"/>
      <c r="Y74" s="157"/>
      <c r="Z74" s="158"/>
      <c r="AA74" s="157"/>
      <c r="AB74" s="157"/>
      <c r="AC74" s="157"/>
      <c r="AD74" s="157"/>
      <c r="AE74" s="157"/>
      <c r="AF74" s="158"/>
      <c r="AG74" s="157"/>
      <c r="AH74" s="157"/>
      <c r="AI74" s="157"/>
      <c r="AJ74" s="157"/>
      <c r="AK74" s="157"/>
      <c r="AL74" s="158"/>
      <c r="AM74" s="157"/>
      <c r="AN74" s="213"/>
      <c r="AO74" s="157"/>
      <c r="AP74" s="157"/>
      <c r="AQ74" s="158"/>
      <c r="AR74" s="157"/>
      <c r="AS74" s="157"/>
      <c r="AT74" s="157"/>
      <c r="AU74" s="157"/>
      <c r="AV74" s="157"/>
      <c r="AW74" s="158"/>
      <c r="AX74" s="157"/>
      <c r="AY74" s="157"/>
      <c r="AZ74" s="157"/>
      <c r="BA74" s="157"/>
      <c r="BB74" s="157"/>
      <c r="BC74" s="158"/>
      <c r="BD74" s="157"/>
      <c r="BE74" s="157"/>
      <c r="BF74" s="157"/>
      <c r="BG74" s="157"/>
      <c r="BH74" s="157"/>
      <c r="BI74" s="158"/>
      <c r="BJ74" s="157"/>
      <c r="BK74" s="157"/>
      <c r="BL74" s="157"/>
      <c r="BM74" s="157"/>
      <c r="BN74" s="157"/>
      <c r="BO74" s="158"/>
      <c r="BQ74" s="157"/>
      <c r="BR74" s="157"/>
      <c r="BS74" s="157"/>
      <c r="BT74" s="157"/>
      <c r="BU74" s="186"/>
      <c r="BW74" s="157"/>
      <c r="BX74" s="157"/>
      <c r="BY74" s="157"/>
      <c r="BZ74" s="157"/>
      <c r="CA74" s="186"/>
      <c r="CC74" s="157"/>
      <c r="CD74" s="157"/>
      <c r="CE74" s="157"/>
      <c r="CF74" s="161"/>
      <c r="CH74" s="157"/>
      <c r="CI74" s="157"/>
      <c r="CJ74" s="157"/>
      <c r="CK74" s="186"/>
      <c r="CM74" s="157"/>
      <c r="CN74" s="157"/>
      <c r="CO74" s="157"/>
      <c r="CP74" s="161"/>
      <c r="CR74" s="157"/>
      <c r="CS74" s="157"/>
      <c r="CT74" s="157"/>
      <c r="CU74" s="161"/>
      <c r="CW74" s="157"/>
      <c r="CX74" s="157"/>
      <c r="CY74" s="157"/>
      <c r="CZ74" s="186"/>
      <c r="DB74" s="157"/>
      <c r="DC74" s="157"/>
      <c r="DD74" s="157"/>
      <c r="DE74" s="161"/>
      <c r="DG74" s="157"/>
      <c r="DH74" s="157"/>
      <c r="DI74" s="157"/>
      <c r="DJ74" s="161"/>
      <c r="DL74" s="287"/>
    </row>
    <row r="75" spans="1:116" s="194" customFormat="1">
      <c r="A75" s="268" t="s">
        <v>239</v>
      </c>
      <c r="B75" s="269"/>
      <c r="C75" s="270"/>
      <c r="D75" s="271"/>
      <c r="E75" s="272">
        <v>453838.21920000063</v>
      </c>
      <c r="F75" s="272">
        <v>894796.02653000015</v>
      </c>
      <c r="G75" s="272">
        <v>1290892.4597999996</v>
      </c>
      <c r="H75" s="272">
        <v>2239658</v>
      </c>
      <c r="I75" s="273"/>
      <c r="J75" s="272">
        <v>322997</v>
      </c>
      <c r="K75" s="272">
        <v>703441</v>
      </c>
      <c r="L75" s="272">
        <v>1132745</v>
      </c>
      <c r="M75" s="272">
        <v>1941582</v>
      </c>
      <c r="N75" s="273"/>
      <c r="O75" s="272">
        <f>J75</f>
        <v>322997</v>
      </c>
      <c r="P75" s="272"/>
      <c r="Q75" s="272">
        <f>O75+P75</f>
        <v>322997</v>
      </c>
      <c r="R75" s="272">
        <f>Q75*R$4</f>
        <v>340212.7401</v>
      </c>
      <c r="S75" s="272">
        <f>ROUND(R75/1000,0)</f>
        <v>340</v>
      </c>
      <c r="T75" s="273"/>
      <c r="U75" s="272">
        <f>K75</f>
        <v>703441</v>
      </c>
      <c r="V75" s="272"/>
      <c r="W75" s="272">
        <f>U75+V75</f>
        <v>703441</v>
      </c>
      <c r="X75" s="272">
        <f>W75*X$4</f>
        <v>743677.82519999996</v>
      </c>
      <c r="Y75" s="272">
        <f>ROUND(X75/1000,0)</f>
        <v>744</v>
      </c>
      <c r="Z75" s="273"/>
      <c r="AA75" s="272">
        <f>L75</f>
        <v>1132745</v>
      </c>
      <c r="AB75" s="272"/>
      <c r="AC75" s="272">
        <f>AA75+AB75</f>
        <v>1132745</v>
      </c>
      <c r="AD75" s="272">
        <f>AC75*AD$4</f>
        <v>1229707.9719999998</v>
      </c>
      <c r="AE75" s="272">
        <f>ROUND(AD75/1000,0)</f>
        <v>1230</v>
      </c>
      <c r="AF75" s="273"/>
      <c r="AG75" s="272">
        <f>M75</f>
        <v>1941582</v>
      </c>
      <c r="AH75" s="272"/>
      <c r="AI75" s="272">
        <f>AG75+AH75</f>
        <v>1941582</v>
      </c>
      <c r="AJ75" s="272">
        <f>AI75*AJ$4</f>
        <v>2095743.6107999999</v>
      </c>
      <c r="AK75" s="272">
        <f>ROUND(AJ75/1000,0)</f>
        <v>2096</v>
      </c>
      <c r="AL75" s="274"/>
      <c r="AM75" s="272">
        <v>349459</v>
      </c>
      <c r="AN75" s="558">
        <v>639852</v>
      </c>
      <c r="AO75" s="272">
        <f>'ER input Kyivstar'!BO52</f>
        <v>971308</v>
      </c>
      <c r="AP75" s="272" t="e">
        <v>#REF!</v>
      </c>
      <c r="AQ75" s="273"/>
      <c r="AR75" s="272">
        <f>AM75</f>
        <v>349459</v>
      </c>
      <c r="AS75" s="272"/>
      <c r="AT75" s="272">
        <f>AR75+AS75</f>
        <v>349459</v>
      </c>
      <c r="AU75" s="272" t="e">
        <f>AT75*AU$4</f>
        <v>#REF!</v>
      </c>
      <c r="AV75" s="272" t="e">
        <f>ROUND(AU75/1000,0)</f>
        <v>#REF!</v>
      </c>
      <c r="AW75" s="273"/>
      <c r="AX75" s="272">
        <f>AN75</f>
        <v>639852</v>
      </c>
      <c r="AY75" s="272"/>
      <c r="AZ75" s="272">
        <f>AX75+AY75</f>
        <v>639852</v>
      </c>
      <c r="BA75" s="272" t="e">
        <f>AZ75*BA$4</f>
        <v>#REF!</v>
      </c>
      <c r="BB75" s="272" t="e">
        <f>ROUND(BA75/1000,0)</f>
        <v>#REF!</v>
      </c>
      <c r="BC75" s="273"/>
      <c r="BD75" s="272">
        <f>AO75</f>
        <v>971308</v>
      </c>
      <c r="BE75" s="272"/>
      <c r="BF75" s="272">
        <f>BD75+BE75</f>
        <v>971308</v>
      </c>
      <c r="BG75" s="272" t="e">
        <f>BF75*BG$4</f>
        <v>#REF!</v>
      </c>
      <c r="BH75" s="272" t="e">
        <f>ROUND(BG75/1000,0)</f>
        <v>#REF!</v>
      </c>
      <c r="BI75" s="273"/>
      <c r="BJ75" s="272" t="e">
        <f>AP75</f>
        <v>#REF!</v>
      </c>
      <c r="BK75" s="272"/>
      <c r="BL75" s="272" t="e">
        <f>BJ75+BK75</f>
        <v>#REF!</v>
      </c>
      <c r="BM75" s="272" t="e">
        <f>BL75*BM$4</f>
        <v>#REF!</v>
      </c>
      <c r="BN75" s="272" t="e">
        <f>ROUND(BM75/1000,0)</f>
        <v>#REF!</v>
      </c>
      <c r="BO75" s="274"/>
      <c r="BQ75" s="281">
        <f>ROUND(E75/1000,0)</f>
        <v>454</v>
      </c>
      <c r="BR75" s="272">
        <f t="shared" ref="BR75:BT77" si="130">ROUND((F75-E75)/1000,0)</f>
        <v>441</v>
      </c>
      <c r="BS75" s="272">
        <f t="shared" si="130"/>
        <v>396</v>
      </c>
      <c r="BT75" s="272">
        <f t="shared" si="130"/>
        <v>949</v>
      </c>
      <c r="BU75" s="282">
        <f>SUM(BQ75:BT75)</f>
        <v>2240</v>
      </c>
      <c r="BW75" s="281">
        <f>ROUND(E75*E$4/1000,0)</f>
        <v>557</v>
      </c>
      <c r="BX75" s="272">
        <f>ROUND((F75*F$4-E75*E$4)/1000,0)</f>
        <v>526</v>
      </c>
      <c r="BY75" s="272">
        <f>ROUND((G75*G$4-F75*F$4)/1000,0)</f>
        <v>449</v>
      </c>
      <c r="BZ75" s="291">
        <f>ROUND((H75*H$4-G75*G$4)/1000,0)+2</f>
        <v>1070</v>
      </c>
      <c r="CA75" s="282">
        <f>SUM(BW75:BZ75)</f>
        <v>2602</v>
      </c>
      <c r="CC75" s="281">
        <f>BW75</f>
        <v>557</v>
      </c>
      <c r="CD75" s="272">
        <f>SUM(BW75:BX75)</f>
        <v>1083</v>
      </c>
      <c r="CE75" s="272">
        <f>SUM(BW75:BY75)</f>
        <v>1532</v>
      </c>
      <c r="CF75" s="282">
        <f>SUM(BW75:BZ75)</f>
        <v>2602</v>
      </c>
      <c r="CH75" s="281">
        <f>ROUND(Q75/1000,0)</f>
        <v>323</v>
      </c>
      <c r="CI75" s="272">
        <f>ROUND((W75-Q75)/1000,0)</f>
        <v>380</v>
      </c>
      <c r="CJ75" s="272">
        <f>ROUND((AC75-W75)/1000,0)</f>
        <v>429</v>
      </c>
      <c r="CK75" s="282">
        <f>ROUND((AI75-AC75)/1000,0)</f>
        <v>809</v>
      </c>
      <c r="CM75" s="282">
        <f>S75</f>
        <v>340</v>
      </c>
      <c r="CN75" s="282">
        <f>Y75-S75</f>
        <v>404</v>
      </c>
      <c r="CO75" s="282">
        <f>AE75-Y75</f>
        <v>486</v>
      </c>
      <c r="CP75" s="282">
        <f>AK75-AE75</f>
        <v>866</v>
      </c>
      <c r="CR75" s="281">
        <f>CM75</f>
        <v>340</v>
      </c>
      <c r="CS75" s="272">
        <f>SUM(CM75:CN75)</f>
        <v>744</v>
      </c>
      <c r="CT75" s="272">
        <f>SUM(CM75:CO75)</f>
        <v>1230</v>
      </c>
      <c r="CU75" s="282">
        <f>SUM(CM75:CP75)</f>
        <v>2096</v>
      </c>
      <c r="CW75" s="281">
        <f>ROUND(AT75/1000,0)</f>
        <v>349</v>
      </c>
      <c r="CX75" s="272">
        <f>ROUND((AZ75-AT75)/1000,0)</f>
        <v>290</v>
      </c>
      <c r="CY75" s="272">
        <f>ROUND((BF75-AZ75)/1000,0)</f>
        <v>331</v>
      </c>
      <c r="CZ75" s="282" t="e">
        <f>ROUND((BL75-BF75)/1000,0)</f>
        <v>#REF!</v>
      </c>
      <c r="DB75" s="282" t="e">
        <f>AV75</f>
        <v>#REF!</v>
      </c>
      <c r="DC75" s="282" t="e">
        <f>BB75-AV75</f>
        <v>#REF!</v>
      </c>
      <c r="DD75" s="282" t="e">
        <f>BH75-BB75</f>
        <v>#REF!</v>
      </c>
      <c r="DE75" s="282" t="e">
        <f>BN75-BH75</f>
        <v>#REF!</v>
      </c>
      <c r="DG75" s="281" t="e">
        <f>DB75</f>
        <v>#REF!</v>
      </c>
      <c r="DH75" s="272" t="e">
        <f>SUM(DB75:DC75)</f>
        <v>#REF!</v>
      </c>
      <c r="DI75" s="272" t="e">
        <f>SUM(DB75:DD75)</f>
        <v>#REF!</v>
      </c>
      <c r="DJ75" s="282" t="e">
        <f>SUM(DB75:DE75)</f>
        <v>#REF!</v>
      </c>
      <c r="DL75" s="287"/>
    </row>
    <row r="76" spans="1:116" s="194" customFormat="1">
      <c r="A76" s="275" t="s">
        <v>12</v>
      </c>
      <c r="B76" s="275"/>
      <c r="C76" s="276"/>
      <c r="D76" s="277"/>
      <c r="E76" s="278"/>
      <c r="F76" s="278"/>
      <c r="G76" s="278"/>
      <c r="H76" s="278"/>
      <c r="I76" s="279"/>
      <c r="J76" s="278"/>
      <c r="K76" s="278"/>
      <c r="L76" s="278"/>
      <c r="M76" s="278"/>
      <c r="N76" s="279"/>
      <c r="O76" s="278"/>
      <c r="P76" s="278"/>
      <c r="Q76" s="278">
        <f>O76+P76</f>
        <v>0</v>
      </c>
      <c r="R76" s="278">
        <f>Q76*R$4</f>
        <v>0</v>
      </c>
      <c r="S76" s="278">
        <f>ROUND(R76/1000,0)</f>
        <v>0</v>
      </c>
      <c r="T76" s="279"/>
      <c r="U76" s="278"/>
      <c r="V76" s="278"/>
      <c r="W76" s="278">
        <f>U76+V76</f>
        <v>0</v>
      </c>
      <c r="X76" s="278">
        <f>W76*X$4</f>
        <v>0</v>
      </c>
      <c r="Y76" s="278">
        <f>ROUND(X76/1000,0)</f>
        <v>0</v>
      </c>
      <c r="Z76" s="279"/>
      <c r="AA76" s="278"/>
      <c r="AB76" s="278"/>
      <c r="AC76" s="278">
        <f>AA76+AB76</f>
        <v>0</v>
      </c>
      <c r="AD76" s="278">
        <f>AC76*AD$4</f>
        <v>0</v>
      </c>
      <c r="AE76" s="278">
        <f>ROUND(AD76/1000,0)</f>
        <v>0</v>
      </c>
      <c r="AF76" s="279"/>
      <c r="AG76" s="278"/>
      <c r="AH76" s="278"/>
      <c r="AI76" s="278">
        <f>AG76+AH76</f>
        <v>0</v>
      </c>
      <c r="AJ76" s="278">
        <f>AI76*AJ$4</f>
        <v>0</v>
      </c>
      <c r="AK76" s="278">
        <f>ROUND(AJ76/1000,0)</f>
        <v>0</v>
      </c>
      <c r="AL76" s="280"/>
      <c r="AM76" s="278"/>
      <c r="AN76" s="559"/>
      <c r="AO76" s="278"/>
      <c r="AP76" s="278"/>
      <c r="AQ76" s="279"/>
      <c r="AR76" s="278"/>
      <c r="AS76" s="278"/>
      <c r="AT76" s="278">
        <f>AR76+AS76</f>
        <v>0</v>
      </c>
      <c r="AU76" s="278" t="e">
        <f>AT76*AU$4</f>
        <v>#REF!</v>
      </c>
      <c r="AV76" s="278" t="e">
        <f>ROUND(AU76/1000,0)</f>
        <v>#REF!</v>
      </c>
      <c r="AW76" s="279"/>
      <c r="AX76" s="278"/>
      <c r="AY76" s="278"/>
      <c r="AZ76" s="278">
        <f>AX76+AY76</f>
        <v>0</v>
      </c>
      <c r="BA76" s="278" t="e">
        <f>AZ76*BA$4</f>
        <v>#REF!</v>
      </c>
      <c r="BB76" s="278" t="e">
        <f>ROUND(BA76/1000,0)</f>
        <v>#REF!</v>
      </c>
      <c r="BC76" s="279"/>
      <c r="BD76" s="278"/>
      <c r="BE76" s="278"/>
      <c r="BF76" s="278">
        <f>BD76+BE76</f>
        <v>0</v>
      </c>
      <c r="BG76" s="278" t="e">
        <f>BF76*BG$4</f>
        <v>#REF!</v>
      </c>
      <c r="BH76" s="278" t="e">
        <f>ROUND(BG76/1000,0)</f>
        <v>#REF!</v>
      </c>
      <c r="BI76" s="279"/>
      <c r="BJ76" s="278"/>
      <c r="BK76" s="278"/>
      <c r="BL76" s="278">
        <f>BJ76+BK76</f>
        <v>0</v>
      </c>
      <c r="BM76" s="278" t="e">
        <f>BL76*BM$4</f>
        <v>#REF!</v>
      </c>
      <c r="BN76" s="278" t="e">
        <f>ROUND(BM76/1000,0)</f>
        <v>#REF!</v>
      </c>
      <c r="BO76" s="280"/>
      <c r="BQ76" s="283">
        <f>ROUND(E76/1000,0)</f>
        <v>0</v>
      </c>
      <c r="BR76" s="278">
        <f t="shared" si="130"/>
        <v>0</v>
      </c>
      <c r="BS76" s="278">
        <f t="shared" si="130"/>
        <v>0</v>
      </c>
      <c r="BT76" s="278">
        <f t="shared" si="130"/>
        <v>0</v>
      </c>
      <c r="BU76" s="284">
        <f>SUM(BQ76:BT76)</f>
        <v>0</v>
      </c>
      <c r="BW76" s="283">
        <f>ROUND(E76*E$4/1000,0)</f>
        <v>0</v>
      </c>
      <c r="BX76" s="278">
        <f>ROUND((F76*F$4-E76*E$4)/1000,0)</f>
        <v>0</v>
      </c>
      <c r="BY76" s="278">
        <f>ROUND((G76*G$4-F76*F$4)/1000,0)</f>
        <v>0</v>
      </c>
      <c r="BZ76" s="278">
        <f>ROUND((H76*H$4-G76*G$4)/1000,0)</f>
        <v>0</v>
      </c>
      <c r="CA76" s="284">
        <f>SUM(BW76:BZ76)</f>
        <v>0</v>
      </c>
      <c r="CC76" s="283">
        <f>BW76</f>
        <v>0</v>
      </c>
      <c r="CD76" s="278">
        <f>SUM(BW76:BX76)</f>
        <v>0</v>
      </c>
      <c r="CE76" s="278">
        <f>SUM(BW76:BY76)</f>
        <v>0</v>
      </c>
      <c r="CF76" s="284">
        <f>SUM(BW76:BZ76)</f>
        <v>0</v>
      </c>
      <c r="CH76" s="283">
        <f>ROUND(Q76/1000,0)</f>
        <v>0</v>
      </c>
      <c r="CI76" s="278">
        <f>ROUND((W76-Q76)/1000,0)</f>
        <v>0</v>
      </c>
      <c r="CJ76" s="278">
        <f>ROUND((AC76-W76)/1000,0)</f>
        <v>0</v>
      </c>
      <c r="CK76" s="284">
        <f>ROUND((AI76-AC76)/1000,0)</f>
        <v>0</v>
      </c>
      <c r="CM76" s="284">
        <f>S76</f>
        <v>0</v>
      </c>
      <c r="CN76" s="284">
        <f>Y76-S76</f>
        <v>0</v>
      </c>
      <c r="CO76" s="284">
        <f>AE76-Y76</f>
        <v>0</v>
      </c>
      <c r="CP76" s="284">
        <f>AK76-AE76</f>
        <v>0</v>
      </c>
      <c r="CR76" s="283">
        <f>CM76</f>
        <v>0</v>
      </c>
      <c r="CS76" s="278">
        <f>SUM(CM76:CN76)</f>
        <v>0</v>
      </c>
      <c r="CT76" s="278">
        <f>SUM(CM76:CO76)</f>
        <v>0</v>
      </c>
      <c r="CU76" s="284">
        <f>SUM(CM76:CP76)</f>
        <v>0</v>
      </c>
      <c r="CW76" s="283">
        <f>ROUND(AT76/1000,0)</f>
        <v>0</v>
      </c>
      <c r="CX76" s="278">
        <f>ROUND((AZ76-AT76)/1000,0)</f>
        <v>0</v>
      </c>
      <c r="CY76" s="278">
        <f>ROUND((BF76-AZ76)/1000,0)</f>
        <v>0</v>
      </c>
      <c r="CZ76" s="284">
        <f>ROUND((BL76-BF76)/1000,0)</f>
        <v>0</v>
      </c>
      <c r="DB76" s="284" t="e">
        <f>AV76</f>
        <v>#REF!</v>
      </c>
      <c r="DC76" s="284" t="e">
        <f>BB76-AV76</f>
        <v>#REF!</v>
      </c>
      <c r="DD76" s="284" t="e">
        <f>BH76-BB76</f>
        <v>#REF!</v>
      </c>
      <c r="DE76" s="284" t="e">
        <f>BN76-BH76</f>
        <v>#REF!</v>
      </c>
      <c r="DG76" s="283" t="e">
        <f>DB76</f>
        <v>#REF!</v>
      </c>
      <c r="DH76" s="278" t="e">
        <f>SUM(DB76:DC76)</f>
        <v>#REF!</v>
      </c>
      <c r="DI76" s="278" t="e">
        <f>SUM(DB76:DD76)</f>
        <v>#REF!</v>
      </c>
      <c r="DJ76" s="284" t="e">
        <f>SUM(DB76:DE76)</f>
        <v>#REF!</v>
      </c>
      <c r="DL76" s="287"/>
    </row>
    <row r="77" spans="1:116" s="194" customFormat="1">
      <c r="A77" s="275" t="s">
        <v>177</v>
      </c>
      <c r="B77" s="275"/>
      <c r="C77" s="276"/>
      <c r="D77" s="277"/>
      <c r="E77" s="278">
        <v>-685901.08171000006</v>
      </c>
      <c r="F77" s="278">
        <v>-1572356.85036</v>
      </c>
      <c r="G77" s="278">
        <v>-2481924.7503100005</v>
      </c>
      <c r="H77" s="278">
        <v>-3186742.4223599997</v>
      </c>
      <c r="I77" s="279"/>
      <c r="J77" s="447">
        <v>-4243114.3</v>
      </c>
      <c r="K77" s="447">
        <v>-5343296.83</v>
      </c>
      <c r="L77" s="447">
        <v>-6862584.0617399989</v>
      </c>
      <c r="M77" s="447">
        <v>-7175449</v>
      </c>
      <c r="N77" s="279"/>
      <c r="O77" s="343">
        <f>J77</f>
        <v>-4243114.3</v>
      </c>
      <c r="P77" s="278"/>
      <c r="Q77" s="278">
        <f>O77+P77</f>
        <v>-4243114.3</v>
      </c>
      <c r="R77" s="344">
        <f>Q77*R$5</f>
        <v>-4325430.7174200006</v>
      </c>
      <c r="S77" s="278">
        <f>ROUND(R77/1000,0)</f>
        <v>-4325</v>
      </c>
      <c r="T77" s="279"/>
      <c r="U77" s="278">
        <f>K77</f>
        <v>-5343296.83</v>
      </c>
      <c r="V77" s="278"/>
      <c r="W77" s="278">
        <f>U77+V77</f>
        <v>-5343296.83</v>
      </c>
      <c r="X77" s="344">
        <f>W77*X$5</f>
        <v>-5945486.3827410005</v>
      </c>
      <c r="Y77" s="278">
        <f>ROUND(X77/1000,0)</f>
        <v>-5945</v>
      </c>
      <c r="Z77" s="279"/>
      <c r="AA77" s="278">
        <f>L77</f>
        <v>-6862584.0617399989</v>
      </c>
      <c r="AB77" s="278"/>
      <c r="AC77" s="356">
        <f>AA77+AB77</f>
        <v>-6862584.0617399989</v>
      </c>
      <c r="AD77" s="344">
        <f>AC77*AD$5</f>
        <v>-7878246.5028775185</v>
      </c>
      <c r="AE77" s="278">
        <f>ROUND(AD77/1000,0)</f>
        <v>-7878</v>
      </c>
      <c r="AF77" s="279"/>
      <c r="AG77" s="278">
        <f>M77</f>
        <v>-7175449</v>
      </c>
      <c r="AH77" s="278"/>
      <c r="AI77" s="278">
        <f>AG77+AH77</f>
        <v>-7175449</v>
      </c>
      <c r="AJ77" s="278">
        <f>AI77*AJ$5</f>
        <v>-6238335.3605999993</v>
      </c>
      <c r="AK77" s="278">
        <f>ROUND(AJ77/1000,0)</f>
        <v>-6238</v>
      </c>
      <c r="AL77" s="280"/>
      <c r="AM77" s="447">
        <v>-4930372</v>
      </c>
      <c r="AN77" s="560">
        <v>-636194</v>
      </c>
      <c r="AO77" s="560">
        <f>'ER input Kyivstar'!BO51-'ER input Kyivstar'!BO50</f>
        <v>-2095862</v>
      </c>
      <c r="AP77" s="560" t="e">
        <v>#REF!</v>
      </c>
      <c r="AQ77" s="279"/>
      <c r="AR77" s="343">
        <f>AM77</f>
        <v>-4930372</v>
      </c>
      <c r="AS77" s="278"/>
      <c r="AT77" s="278">
        <f>AR77+AS77</f>
        <v>-4930372</v>
      </c>
      <c r="AU77" s="344">
        <f>AT77*AU$5</f>
        <v>-4091222.6856</v>
      </c>
      <c r="AV77" s="278">
        <f>ROUND(AU77/1000,0)</f>
        <v>-4091</v>
      </c>
      <c r="AW77" s="279"/>
      <c r="AX77" s="278">
        <f>AN77</f>
        <v>-636194</v>
      </c>
      <c r="AY77" s="278"/>
      <c r="AZ77" s="278">
        <f>AX77+AY77</f>
        <v>-636194</v>
      </c>
      <c r="BA77" s="344">
        <f>AZ77*BA$5</f>
        <v>-525814.34100000001</v>
      </c>
      <c r="BB77" s="278">
        <f>ROUND(BA77/1000,0)</f>
        <v>-526</v>
      </c>
      <c r="BC77" s="279"/>
      <c r="BD77" s="278">
        <f>AO77</f>
        <v>-2095862</v>
      </c>
      <c r="BE77" s="278"/>
      <c r="BF77" s="356">
        <f>BD77+BE77</f>
        <v>-2095862</v>
      </c>
      <c r="BG77" s="344">
        <f>BF77*BG$5</f>
        <v>-1469618.4344000001</v>
      </c>
      <c r="BH77" s="278">
        <f>ROUND(BG77/1000,0)</f>
        <v>-1470</v>
      </c>
      <c r="BI77" s="279"/>
      <c r="BJ77" s="278" t="e">
        <f>AP77</f>
        <v>#REF!</v>
      </c>
      <c r="BK77" s="278"/>
      <c r="BL77" s="278" t="e">
        <f>BJ77+BK77</f>
        <v>#REF!</v>
      </c>
      <c r="BM77" s="278" t="e">
        <f>BL77*BM$5</f>
        <v>#REF!</v>
      </c>
      <c r="BN77" s="278" t="e">
        <f>ROUND(BM77/1000,0)</f>
        <v>#REF!</v>
      </c>
      <c r="BO77" s="280"/>
      <c r="BQ77" s="283">
        <f>ROUND(E77/1000,0)</f>
        <v>-686</v>
      </c>
      <c r="BR77" s="278">
        <f t="shared" si="130"/>
        <v>-886</v>
      </c>
      <c r="BS77" s="278">
        <f t="shared" si="130"/>
        <v>-910</v>
      </c>
      <c r="BT77" s="278">
        <f t="shared" si="130"/>
        <v>-705</v>
      </c>
      <c r="BU77" s="284">
        <f>SUM(BQ77:BT77)</f>
        <v>-3187</v>
      </c>
      <c r="BW77" s="283">
        <f>ROUND(E77*E$5/1000,0)</f>
        <v>-831</v>
      </c>
      <c r="BX77" s="278">
        <f>ROUND((F77*F$5-E77*E$5)/1000,0)</f>
        <v>-1017</v>
      </c>
      <c r="BY77" s="278">
        <f>ROUND((G77*G$5-F77*F$5)/1000,0)</f>
        <v>-841</v>
      </c>
      <c r="BZ77" s="278">
        <f>ROUND((H77*H$5-G77*G$5)/1000,0)</f>
        <v>-728</v>
      </c>
      <c r="CA77" s="284">
        <f>SUM(BW77:BZ77)</f>
        <v>-3417</v>
      </c>
      <c r="CC77" s="283">
        <f>BW77</f>
        <v>-831</v>
      </c>
      <c r="CD77" s="278">
        <f>SUM(BW77:BX77)</f>
        <v>-1848</v>
      </c>
      <c r="CE77" s="278">
        <f>SUM(BW77:BY77)</f>
        <v>-2689</v>
      </c>
      <c r="CF77" s="284">
        <f>SUM(BW77:BZ77)</f>
        <v>-3417</v>
      </c>
      <c r="CH77" s="283">
        <f>ROUND(Q77/1000,0)</f>
        <v>-4243</v>
      </c>
      <c r="CI77" s="278">
        <f>ROUND((W77-Q77)/1000,0)</f>
        <v>-1100</v>
      </c>
      <c r="CJ77" s="278">
        <f>ROUND((AC77-W77)/1000,0)</f>
        <v>-1519</v>
      </c>
      <c r="CK77" s="284">
        <f>ROUND((AI77-AC77)/1000,0)</f>
        <v>-313</v>
      </c>
      <c r="CM77" s="284">
        <f>S77</f>
        <v>-4325</v>
      </c>
      <c r="CN77" s="284">
        <f>Y77-S77</f>
        <v>-1620</v>
      </c>
      <c r="CO77" s="284">
        <f>AE77-Y77</f>
        <v>-1933</v>
      </c>
      <c r="CP77" s="284">
        <f>AK77-AE77</f>
        <v>1640</v>
      </c>
      <c r="CR77" s="342">
        <f>CM77</f>
        <v>-4325</v>
      </c>
      <c r="CS77" s="278">
        <f>SUM(CM77:CN77)</f>
        <v>-5945</v>
      </c>
      <c r="CT77" s="278">
        <f>SUM(CM77:CO77)</f>
        <v>-7878</v>
      </c>
      <c r="CU77" s="284">
        <f>SUM(CM77:CP77)</f>
        <v>-6238</v>
      </c>
      <c r="CW77" s="283">
        <f>ROUND(AT77/1000,0)</f>
        <v>-4930</v>
      </c>
      <c r="CX77" s="278">
        <f>ROUND((AZ77-AT77)/1000,0)</f>
        <v>4294</v>
      </c>
      <c r="CY77" s="278">
        <f>ROUND((BF77-AZ77)/1000,0)</f>
        <v>-1460</v>
      </c>
      <c r="CZ77" s="284" t="e">
        <f>ROUND((BL77-BF77)/1000,0)</f>
        <v>#REF!</v>
      </c>
      <c r="DB77" s="284">
        <f>AV77</f>
        <v>-4091</v>
      </c>
      <c r="DC77" s="284">
        <f>BB77-AV77</f>
        <v>3565</v>
      </c>
      <c r="DD77" s="284">
        <f>BH77-BB77</f>
        <v>-944</v>
      </c>
      <c r="DE77" s="284" t="e">
        <f>BN77-BH77</f>
        <v>#REF!</v>
      </c>
      <c r="DG77" s="342">
        <f>DB77</f>
        <v>-4091</v>
      </c>
      <c r="DH77" s="278">
        <f>SUM(DB77:DC77)</f>
        <v>-526</v>
      </c>
      <c r="DI77" s="278">
        <f>SUM(DB77:DD77)</f>
        <v>-1470</v>
      </c>
      <c r="DJ77" s="284" t="e">
        <f>SUM(DB77:DE77)</f>
        <v>#REF!</v>
      </c>
      <c r="DL77" s="287"/>
    </row>
    <row r="78" spans="1:116">
      <c r="A78" s="185"/>
      <c r="B78" s="155"/>
      <c r="C78" s="101"/>
      <c r="D78" s="156"/>
      <c r="E78" s="157"/>
      <c r="F78" s="157"/>
      <c r="G78" s="157"/>
      <c r="H78" s="157">
        <f>H77-'ER input Kyivstar'!D51+'ER input Kyivstar'!D50</f>
        <v>-0.42235999926924706</v>
      </c>
      <c r="I78" s="158"/>
      <c r="J78" s="157">
        <f>J77-'ER input Kyivstar'!M51+'ER input Kyivstar'!M50</f>
        <v>-0.29999999981373549</v>
      </c>
      <c r="K78" s="157">
        <f>K77-'ER input Kyivstar'!V51+'ER input Kyivstar'!V50</f>
        <v>0.16999999992549419</v>
      </c>
      <c r="L78" s="157">
        <f>L77-'ER input Kyivstar'!AE51+'ER input Kyivstar'!AE50</f>
        <v>-6.1739999800920486E-2</v>
      </c>
      <c r="M78" s="157">
        <f>M77+'ER input Kyivstar'!AN50-'ER input Kyivstar'!AN51</f>
        <v>0</v>
      </c>
      <c r="N78" s="158"/>
      <c r="O78" s="157"/>
      <c r="P78" s="157"/>
      <c r="Q78" s="157"/>
      <c r="R78" s="157"/>
      <c r="S78" s="157"/>
      <c r="T78" s="158"/>
      <c r="U78" s="157"/>
      <c r="V78" s="157"/>
      <c r="W78" s="157"/>
      <c r="X78" s="157"/>
      <c r="Y78" s="157"/>
      <c r="Z78" s="158"/>
      <c r="AA78" s="157"/>
      <c r="AB78" s="157"/>
      <c r="AC78" s="157"/>
      <c r="AD78" s="157"/>
      <c r="AE78" s="157"/>
      <c r="AF78" s="158"/>
      <c r="AG78" s="157"/>
      <c r="AH78" s="157"/>
      <c r="AI78" s="157"/>
      <c r="AJ78" s="157"/>
      <c r="AK78" s="157"/>
      <c r="AL78" s="158"/>
      <c r="AM78" s="157">
        <f>AM77-'ER input Kyivstar'!AW51+'ER input Kyivstar'!AW50</f>
        <v>0</v>
      </c>
      <c r="AN78" s="157">
        <f>AN77-'ER input Kyivstar'!BF51+'ER input Kyivstar'!BF50</f>
        <v>0</v>
      </c>
      <c r="AO78" s="157">
        <f>AO77-'ER input Kyivstar'!BO51+'ER input Kyivstar'!BO50</f>
        <v>0</v>
      </c>
      <c r="AP78" s="157"/>
      <c r="AQ78" s="158"/>
      <c r="AR78" s="157"/>
      <c r="AS78" s="157"/>
      <c r="AT78" s="157"/>
      <c r="AU78" s="157"/>
      <c r="AV78" s="157"/>
      <c r="AW78" s="158"/>
      <c r="AX78" s="157"/>
      <c r="AY78" s="157"/>
      <c r="AZ78" s="157"/>
      <c r="BA78" s="157"/>
      <c r="BB78" s="157"/>
      <c r="BC78" s="158"/>
      <c r="BD78" s="157"/>
      <c r="BE78" s="157"/>
      <c r="BF78" s="157"/>
      <c r="BG78" s="157"/>
      <c r="BH78" s="157"/>
      <c r="BI78" s="158"/>
      <c r="BJ78" s="157"/>
      <c r="BK78" s="157"/>
      <c r="BL78" s="157"/>
      <c r="BM78" s="157"/>
      <c r="BN78" s="157"/>
      <c r="BO78" s="158"/>
      <c r="BQ78" s="157"/>
      <c r="BR78" s="157"/>
      <c r="BS78" s="157"/>
      <c r="BT78" s="157"/>
      <c r="BU78" s="161"/>
      <c r="BW78" s="157"/>
      <c r="BX78" s="157"/>
      <c r="BY78" s="157"/>
      <c r="BZ78" s="157"/>
      <c r="CA78" s="161"/>
      <c r="CC78" s="157"/>
      <c r="CD78" s="157"/>
      <c r="CE78" s="157"/>
      <c r="CF78" s="161"/>
      <c r="CH78" s="157"/>
      <c r="CI78" s="157"/>
      <c r="CJ78" s="157"/>
      <c r="CK78" s="161"/>
      <c r="CM78" s="157"/>
      <c r="CN78" s="157"/>
      <c r="CO78" s="157"/>
      <c r="CP78" s="161"/>
      <c r="CR78" s="157"/>
      <c r="CS78" s="157"/>
      <c r="CT78" s="157"/>
      <c r="CU78" s="161"/>
      <c r="CW78" s="157"/>
      <c r="CX78" s="157"/>
      <c r="CY78" s="157"/>
      <c r="CZ78" s="161"/>
      <c r="DB78" s="157"/>
      <c r="DC78" s="157"/>
      <c r="DD78" s="157"/>
      <c r="DE78" s="161"/>
      <c r="DG78" s="157"/>
      <c r="DH78" s="157"/>
      <c r="DI78" s="157"/>
      <c r="DJ78" s="161"/>
      <c r="DL78" s="287"/>
    </row>
    <row r="79" spans="1:116" s="194" customFormat="1" ht="12.75" hidden="1" customHeight="1">
      <c r="A79" s="187" t="s">
        <v>577</v>
      </c>
      <c r="B79" s="188"/>
      <c r="C79" s="189"/>
      <c r="D79" s="190"/>
      <c r="E79" s="191"/>
      <c r="F79" s="191"/>
      <c r="G79" s="191"/>
      <c r="H79" s="191">
        <v>15053024</v>
      </c>
      <c r="I79" s="192"/>
      <c r="J79" s="191"/>
      <c r="K79" s="191"/>
      <c r="L79" s="191"/>
      <c r="M79" s="191"/>
      <c r="N79" s="192"/>
      <c r="O79" s="191">
        <f>J79</f>
        <v>0</v>
      </c>
      <c r="P79" s="197"/>
      <c r="Q79" s="191">
        <f>O79+P79</f>
        <v>0</v>
      </c>
      <c r="R79" s="191">
        <f>Q79*R$5</f>
        <v>0</v>
      </c>
      <c r="S79" s="191">
        <f>ROUND(R79/1000,0)</f>
        <v>0</v>
      </c>
      <c r="T79" s="192"/>
      <c r="U79" s="191">
        <f>K79</f>
        <v>0</v>
      </c>
      <c r="V79" s="198"/>
      <c r="W79" s="191">
        <f>U79+V79</f>
        <v>0</v>
      </c>
      <c r="X79" s="191">
        <f>W79*X$5</f>
        <v>0</v>
      </c>
      <c r="Y79" s="191">
        <f>ROUND(X79/1000,0)</f>
        <v>0</v>
      </c>
      <c r="Z79" s="192"/>
      <c r="AA79" s="191">
        <f>L79</f>
        <v>0</v>
      </c>
      <c r="AB79" s="198"/>
      <c r="AC79" s="191">
        <f>AA79+AB79</f>
        <v>0</v>
      </c>
      <c r="AD79" s="191">
        <f>AC79*AD$5</f>
        <v>0</v>
      </c>
      <c r="AE79" s="191">
        <f>ROUND(AD79/1000,0)</f>
        <v>0</v>
      </c>
      <c r="AF79" s="192"/>
      <c r="AG79" s="191">
        <f>L79</f>
        <v>0</v>
      </c>
      <c r="AH79" s="198"/>
      <c r="AI79" s="191">
        <f>AG79+AH79</f>
        <v>0</v>
      </c>
      <c r="AJ79" s="191">
        <f>AI79*AJ$5</f>
        <v>0</v>
      </c>
      <c r="AK79" s="191">
        <f>ROUND(AJ79/1000,0)</f>
        <v>0</v>
      </c>
      <c r="AL79" s="193"/>
      <c r="AM79" s="191"/>
      <c r="AN79" s="191"/>
      <c r="AO79" s="191"/>
      <c r="AP79" s="191"/>
      <c r="AQ79" s="192"/>
      <c r="AR79" s="191">
        <f>AM79</f>
        <v>0</v>
      </c>
      <c r="AS79" s="197"/>
      <c r="AT79" s="191">
        <f>AR79+AS79</f>
        <v>0</v>
      </c>
      <c r="AU79" s="191">
        <f>AT79*AU$5</f>
        <v>0</v>
      </c>
      <c r="AV79" s="191">
        <f>ROUND(AU79/1000,0)</f>
        <v>0</v>
      </c>
      <c r="AW79" s="192"/>
      <c r="AX79" s="191">
        <f>AN79</f>
        <v>0</v>
      </c>
      <c r="AY79" s="198"/>
      <c r="AZ79" s="191">
        <f>AX79+AY79</f>
        <v>0</v>
      </c>
      <c r="BA79" s="191">
        <f>AZ79*BA$5</f>
        <v>0</v>
      </c>
      <c r="BB79" s="191">
        <f>ROUND(BA79/1000,0)</f>
        <v>0</v>
      </c>
      <c r="BC79" s="192"/>
      <c r="BD79" s="191">
        <f>AO79</f>
        <v>0</v>
      </c>
      <c r="BE79" s="198"/>
      <c r="BF79" s="191">
        <f>BD79+BE79</f>
        <v>0</v>
      </c>
      <c r="BG79" s="191">
        <f>BF79*BG$5</f>
        <v>0</v>
      </c>
      <c r="BH79" s="191">
        <f>ROUND(BG79/1000,0)</f>
        <v>0</v>
      </c>
      <c r="BI79" s="192"/>
      <c r="BJ79" s="191">
        <f>AE79</f>
        <v>0</v>
      </c>
      <c r="BK79" s="198"/>
      <c r="BL79" s="191">
        <f>BJ79+BK79</f>
        <v>0</v>
      </c>
      <c r="BM79" s="191">
        <f>BL79*BM$5</f>
        <v>0</v>
      </c>
      <c r="BN79" s="191">
        <f>ROUND(BM79/1000,0)</f>
        <v>0</v>
      </c>
      <c r="BO79" s="193"/>
      <c r="BQ79" s="195">
        <f>ROUND(E79/1000,0)</f>
        <v>0</v>
      </c>
      <c r="BR79" s="191">
        <f t="shared" ref="BR79:BT80" si="131">ROUND((F79-E79)/1000,0)</f>
        <v>0</v>
      </c>
      <c r="BS79" s="191">
        <f t="shared" si="131"/>
        <v>0</v>
      </c>
      <c r="BT79" s="191">
        <f t="shared" si="131"/>
        <v>15053</v>
      </c>
      <c r="BU79" s="196">
        <f>SUM(BQ79:BT79)</f>
        <v>15053</v>
      </c>
      <c r="BW79" s="195">
        <f>ROUND(E79*E$5/1000,0)</f>
        <v>0</v>
      </c>
      <c r="BX79" s="191">
        <f t="shared" ref="BX79:BZ80" si="132">ROUND((F79*F$5-E79*E$5)/1000,0)</f>
        <v>0</v>
      </c>
      <c r="BY79" s="191">
        <f t="shared" si="132"/>
        <v>0</v>
      </c>
      <c r="BZ79" s="191">
        <f t="shared" si="132"/>
        <v>16140</v>
      </c>
      <c r="CA79" s="196">
        <f>SUM(BW79:BZ79)</f>
        <v>16140</v>
      </c>
      <c r="CC79" s="195">
        <f>ROUND(Q79/1000,0)</f>
        <v>0</v>
      </c>
      <c r="CD79" s="191">
        <f t="shared" ref="CD79:CF80" si="133">ROUND((R79-Q79)/1000,0)</f>
        <v>0</v>
      </c>
      <c r="CE79" s="191">
        <f t="shared" si="133"/>
        <v>0</v>
      </c>
      <c r="CF79" s="196">
        <f t="shared" si="133"/>
        <v>0</v>
      </c>
      <c r="CH79" s="195">
        <f>ROUND(J79/1000,0)</f>
        <v>0</v>
      </c>
      <c r="CI79" s="191">
        <f t="shared" ref="CI79:CK80" si="134">ROUND((K79-J79)/1000,0)</f>
        <v>0</v>
      </c>
      <c r="CJ79" s="191">
        <f t="shared" si="134"/>
        <v>0</v>
      </c>
      <c r="CK79" s="196">
        <f t="shared" si="134"/>
        <v>0</v>
      </c>
      <c r="CM79" s="195">
        <f>S79</f>
        <v>0</v>
      </c>
      <c r="CN79" s="191">
        <f>Y79-S79</f>
        <v>0</v>
      </c>
      <c r="CO79" s="191">
        <f>AE79-Y79</f>
        <v>0</v>
      </c>
      <c r="CP79" s="196">
        <f>AK79-AE79</f>
        <v>0</v>
      </c>
      <c r="CR79" s="195">
        <f>ROUND(AG79/1000,0)</f>
        <v>0</v>
      </c>
      <c r="CS79" s="191">
        <f t="shared" ref="CS79:CU80" si="135">ROUND((AH79-AG79)/1000,0)</f>
        <v>0</v>
      </c>
      <c r="CT79" s="191">
        <f t="shared" si="135"/>
        <v>0</v>
      </c>
      <c r="CU79" s="196">
        <f t="shared" si="135"/>
        <v>0</v>
      </c>
      <c r="CW79" s="195">
        <f>ROUND(T79/1000,0)</f>
        <v>0</v>
      </c>
      <c r="CX79" s="191">
        <f t="shared" ref="CX79:CZ80" si="136">ROUND((U79-T79)/1000,0)</f>
        <v>0</v>
      </c>
      <c r="CY79" s="191">
        <f t="shared" si="136"/>
        <v>0</v>
      </c>
      <c r="CZ79" s="196">
        <f t="shared" si="136"/>
        <v>0</v>
      </c>
      <c r="DB79" s="195">
        <f>AH79</f>
        <v>0</v>
      </c>
      <c r="DC79" s="191">
        <f>AS79-AH79</f>
        <v>0</v>
      </c>
      <c r="DD79" s="191">
        <f>AY79-AS79</f>
        <v>0</v>
      </c>
      <c r="DE79" s="196">
        <f>BE79-AY79</f>
        <v>0</v>
      </c>
      <c r="DG79" s="195">
        <f>ROUND(BA79/1000,0)</f>
        <v>0</v>
      </c>
      <c r="DH79" s="191">
        <f t="shared" ref="DH79:DJ80" si="137">ROUND((BB79-BA79)/1000,0)</f>
        <v>0</v>
      </c>
      <c r="DI79" s="191">
        <f t="shared" si="137"/>
        <v>0</v>
      </c>
      <c r="DJ79" s="196">
        <f t="shared" si="137"/>
        <v>0</v>
      </c>
      <c r="DL79" s="287"/>
    </row>
    <row r="80" spans="1:116" s="208" customFormat="1" ht="12.75" hidden="1" customHeight="1">
      <c r="A80" s="199" t="s">
        <v>71</v>
      </c>
      <c r="B80" s="200"/>
      <c r="C80" s="201"/>
      <c r="D80" s="202"/>
      <c r="E80" s="203"/>
      <c r="F80" s="203"/>
      <c r="G80" s="203"/>
      <c r="H80" s="203">
        <v>231300.13057265434</v>
      </c>
      <c r="I80" s="204"/>
      <c r="J80" s="203"/>
      <c r="K80" s="203"/>
      <c r="L80" s="203"/>
      <c r="M80" s="203"/>
      <c r="N80" s="204"/>
      <c r="O80" s="203">
        <f>J80</f>
        <v>0</v>
      </c>
      <c r="P80" s="205"/>
      <c r="Q80" s="203">
        <f>O80+P80</f>
        <v>0</v>
      </c>
      <c r="R80" s="203">
        <f>Q80*R$5</f>
        <v>0</v>
      </c>
      <c r="S80" s="203">
        <f>ROUND(R80/1000,0)</f>
        <v>0</v>
      </c>
      <c r="T80" s="204"/>
      <c r="U80" s="203">
        <f>K80</f>
        <v>0</v>
      </c>
      <c r="V80" s="206"/>
      <c r="W80" s="203">
        <f>U80+V80</f>
        <v>0</v>
      </c>
      <c r="X80" s="203">
        <f>W80*X$5</f>
        <v>0</v>
      </c>
      <c r="Y80" s="203">
        <f>ROUND(X80/1000,0)</f>
        <v>0</v>
      </c>
      <c r="Z80" s="204"/>
      <c r="AA80" s="203">
        <f>L80</f>
        <v>0</v>
      </c>
      <c r="AB80" s="206"/>
      <c r="AC80" s="203">
        <f>AA80+AB80</f>
        <v>0</v>
      </c>
      <c r="AD80" s="203">
        <f>AC80*AD$5</f>
        <v>0</v>
      </c>
      <c r="AE80" s="203">
        <f>ROUND(AD80/1000,0)</f>
        <v>0</v>
      </c>
      <c r="AF80" s="204"/>
      <c r="AG80" s="203">
        <f>L80</f>
        <v>0</v>
      </c>
      <c r="AH80" s="206"/>
      <c r="AI80" s="203">
        <f>AG80+AH80</f>
        <v>0</v>
      </c>
      <c r="AJ80" s="203">
        <f>AI80*AJ$5</f>
        <v>0</v>
      </c>
      <c r="AK80" s="203">
        <f>ROUND(AJ80/1000,0)</f>
        <v>0</v>
      </c>
      <c r="AL80" s="207"/>
      <c r="AM80" s="203"/>
      <c r="AN80" s="203"/>
      <c r="AO80" s="203"/>
      <c r="AP80" s="203"/>
      <c r="AQ80" s="204"/>
      <c r="AR80" s="203">
        <f>AM80</f>
        <v>0</v>
      </c>
      <c r="AS80" s="205"/>
      <c r="AT80" s="203">
        <f>AR80+AS80</f>
        <v>0</v>
      </c>
      <c r="AU80" s="203">
        <f>AT80*AU$5</f>
        <v>0</v>
      </c>
      <c r="AV80" s="203">
        <f>ROUND(AU80/1000,0)</f>
        <v>0</v>
      </c>
      <c r="AW80" s="204"/>
      <c r="AX80" s="203">
        <f>AN80</f>
        <v>0</v>
      </c>
      <c r="AY80" s="206"/>
      <c r="AZ80" s="203">
        <f>AX80+AY80</f>
        <v>0</v>
      </c>
      <c r="BA80" s="203">
        <f>AZ80*BA$5</f>
        <v>0</v>
      </c>
      <c r="BB80" s="203">
        <f>ROUND(BA80/1000,0)</f>
        <v>0</v>
      </c>
      <c r="BC80" s="204"/>
      <c r="BD80" s="203">
        <f>AO80</f>
        <v>0</v>
      </c>
      <c r="BE80" s="206"/>
      <c r="BF80" s="203">
        <f>BD80+BE80</f>
        <v>0</v>
      </c>
      <c r="BG80" s="203">
        <f>BF80*BG$5</f>
        <v>0</v>
      </c>
      <c r="BH80" s="203">
        <f>ROUND(BG80/1000,0)</f>
        <v>0</v>
      </c>
      <c r="BI80" s="204"/>
      <c r="BJ80" s="203">
        <f>AE80</f>
        <v>0</v>
      </c>
      <c r="BK80" s="206"/>
      <c r="BL80" s="203">
        <f>BJ80+BK80</f>
        <v>0</v>
      </c>
      <c r="BM80" s="203">
        <f>BL80*BM$5</f>
        <v>0</v>
      </c>
      <c r="BN80" s="203">
        <f>ROUND(BM80/1000,0)</f>
        <v>0</v>
      </c>
      <c r="BO80" s="207"/>
      <c r="BQ80" s="209">
        <f>ROUND(E80/1000,0)</f>
        <v>0</v>
      </c>
      <c r="BR80" s="203">
        <f t="shared" si="131"/>
        <v>0</v>
      </c>
      <c r="BS80" s="203">
        <f t="shared" si="131"/>
        <v>0</v>
      </c>
      <c r="BT80" s="203">
        <f t="shared" si="131"/>
        <v>231</v>
      </c>
      <c r="BU80" s="210">
        <f>SUM(BQ80:BT80)</f>
        <v>231</v>
      </c>
      <c r="BW80" s="209">
        <f>ROUND(E80*E$5/1000,0)</f>
        <v>0</v>
      </c>
      <c r="BX80" s="203">
        <f t="shared" si="132"/>
        <v>0</v>
      </c>
      <c r="BY80" s="203">
        <f t="shared" si="132"/>
        <v>0</v>
      </c>
      <c r="BZ80" s="203">
        <f t="shared" si="132"/>
        <v>248</v>
      </c>
      <c r="CA80" s="210">
        <f>SUM(BW80:BZ80)</f>
        <v>248</v>
      </c>
      <c r="CC80" s="209">
        <f>ROUND(Q80/1000,0)</f>
        <v>0</v>
      </c>
      <c r="CD80" s="203">
        <f t="shared" si="133"/>
        <v>0</v>
      </c>
      <c r="CE80" s="203">
        <f t="shared" si="133"/>
        <v>0</v>
      </c>
      <c r="CF80" s="210">
        <f t="shared" si="133"/>
        <v>0</v>
      </c>
      <c r="CH80" s="209">
        <f>ROUND(J80/1000,0)</f>
        <v>0</v>
      </c>
      <c r="CI80" s="203">
        <f t="shared" si="134"/>
        <v>0</v>
      </c>
      <c r="CJ80" s="203">
        <f t="shared" si="134"/>
        <v>0</v>
      </c>
      <c r="CK80" s="210">
        <f t="shared" si="134"/>
        <v>0</v>
      </c>
      <c r="CM80" s="209">
        <f>S80</f>
        <v>0</v>
      </c>
      <c r="CN80" s="203">
        <f>Y80-S80</f>
        <v>0</v>
      </c>
      <c r="CO80" s="203">
        <f>AE80-Y80</f>
        <v>0</v>
      </c>
      <c r="CP80" s="210">
        <f>AK80-AE80</f>
        <v>0</v>
      </c>
      <c r="CR80" s="209">
        <f>ROUND(AG80/1000,0)</f>
        <v>0</v>
      </c>
      <c r="CS80" s="203">
        <f t="shared" si="135"/>
        <v>0</v>
      </c>
      <c r="CT80" s="203">
        <f t="shared" si="135"/>
        <v>0</v>
      </c>
      <c r="CU80" s="210">
        <f t="shared" si="135"/>
        <v>0</v>
      </c>
      <c r="CW80" s="209">
        <f>ROUND(T80/1000,0)</f>
        <v>0</v>
      </c>
      <c r="CX80" s="203">
        <f t="shared" si="136"/>
        <v>0</v>
      </c>
      <c r="CY80" s="203">
        <f t="shared" si="136"/>
        <v>0</v>
      </c>
      <c r="CZ80" s="210">
        <f t="shared" si="136"/>
        <v>0</v>
      </c>
      <c r="DB80" s="209">
        <f>AH80</f>
        <v>0</v>
      </c>
      <c r="DC80" s="203">
        <f>AS80-AH80</f>
        <v>0</v>
      </c>
      <c r="DD80" s="203">
        <f>AY80-AS80</f>
        <v>0</v>
      </c>
      <c r="DE80" s="210">
        <f>BE80-AY80</f>
        <v>0</v>
      </c>
      <c r="DG80" s="209">
        <f>ROUND(BA80/1000,0)</f>
        <v>0</v>
      </c>
      <c r="DH80" s="203">
        <f t="shared" si="137"/>
        <v>0</v>
      </c>
      <c r="DI80" s="203">
        <f t="shared" si="137"/>
        <v>0</v>
      </c>
      <c r="DJ80" s="210">
        <f t="shared" si="137"/>
        <v>0</v>
      </c>
      <c r="DL80" s="287"/>
    </row>
    <row r="81" spans="1:116">
      <c r="A81" s="185"/>
      <c r="B81" s="155"/>
      <c r="C81" s="101"/>
      <c r="D81" s="156"/>
      <c r="E81" s="157"/>
      <c r="F81" s="157"/>
      <c r="G81" s="157"/>
      <c r="H81" s="157"/>
      <c r="I81" s="158"/>
      <c r="J81" s="157"/>
      <c r="K81" s="157"/>
      <c r="L81" s="157"/>
      <c r="M81" s="157"/>
      <c r="N81" s="158"/>
      <c r="O81" s="157"/>
      <c r="P81" s="157"/>
      <c r="Q81" s="157"/>
      <c r="R81" s="157"/>
      <c r="S81" s="157"/>
      <c r="T81" s="158"/>
      <c r="U81" s="157"/>
      <c r="V81" s="157"/>
      <c r="W81" s="157"/>
      <c r="X81" s="157"/>
      <c r="Y81" s="157"/>
      <c r="Z81" s="158"/>
      <c r="AA81" s="157"/>
      <c r="AB81" s="157"/>
      <c r="AC81" s="157"/>
      <c r="AD81" s="157"/>
      <c r="AE81" s="157"/>
      <c r="AF81" s="158"/>
      <c r="AG81" s="157"/>
      <c r="AH81" s="157"/>
      <c r="AI81" s="157"/>
      <c r="AJ81" s="157"/>
      <c r="AK81" s="157"/>
      <c r="AL81" s="158"/>
      <c r="AM81" s="157"/>
      <c r="AN81" s="157"/>
      <c r="AO81" s="157"/>
      <c r="AP81" s="157"/>
      <c r="AQ81" s="158"/>
      <c r="AR81" s="157"/>
      <c r="AS81" s="157"/>
      <c r="AT81" s="157"/>
      <c r="AU81" s="157"/>
      <c r="AV81" s="157"/>
      <c r="AW81" s="158"/>
      <c r="AX81" s="157"/>
      <c r="AY81" s="157"/>
      <c r="AZ81" s="157"/>
      <c r="BA81" s="157"/>
      <c r="BB81" s="157"/>
      <c r="BC81" s="158"/>
      <c r="BD81" s="157"/>
      <c r="BE81" s="157"/>
      <c r="BF81" s="157"/>
      <c r="BG81" s="157"/>
      <c r="BH81" s="157"/>
      <c r="BI81" s="158"/>
      <c r="BJ81" s="157"/>
      <c r="BK81" s="157"/>
      <c r="BL81" s="157"/>
      <c r="BM81" s="157"/>
      <c r="BN81" s="157"/>
      <c r="BO81" s="158"/>
      <c r="BQ81" s="157"/>
      <c r="BR81" s="157"/>
      <c r="BS81" s="157"/>
      <c r="BT81" s="157"/>
      <c r="BU81" s="161"/>
      <c r="BW81" s="157"/>
      <c r="BX81" s="157"/>
      <c r="BY81" s="157"/>
      <c r="BZ81" s="157"/>
      <c r="CA81" s="161"/>
      <c r="CC81" s="157"/>
      <c r="CD81" s="157"/>
      <c r="CE81" s="157"/>
      <c r="CF81" s="161"/>
      <c r="CH81" s="157"/>
      <c r="CI81" s="157"/>
      <c r="CJ81" s="157"/>
      <c r="CK81" s="161"/>
      <c r="CM81" s="157"/>
      <c r="CN81" s="157"/>
      <c r="CO81" s="157"/>
      <c r="CP81" s="161"/>
      <c r="CR81" s="157"/>
      <c r="CS81" s="157"/>
      <c r="CT81" s="157"/>
      <c r="CU81" s="161"/>
      <c r="CW81" s="157"/>
      <c r="CX81" s="157"/>
      <c r="CY81" s="157"/>
      <c r="CZ81" s="161"/>
      <c r="DB81" s="157"/>
      <c r="DC81" s="157"/>
      <c r="DD81" s="157"/>
      <c r="DE81" s="161"/>
      <c r="DG81" s="157"/>
      <c r="DH81" s="157"/>
      <c r="DI81" s="157"/>
      <c r="DJ81" s="161"/>
      <c r="DL81" s="287"/>
    </row>
    <row r="82" spans="1:116">
      <c r="A82" s="211" t="s">
        <v>250</v>
      </c>
      <c r="B82" s="155"/>
      <c r="C82" s="101"/>
      <c r="D82" s="156"/>
      <c r="E82" s="157"/>
      <c r="F82" s="157"/>
      <c r="G82" s="157"/>
      <c r="H82" s="157"/>
      <c r="I82" s="158"/>
      <c r="J82" s="157"/>
      <c r="K82" s="157"/>
      <c r="L82" s="157"/>
      <c r="M82" s="157"/>
      <c r="N82" s="158"/>
      <c r="O82" s="157"/>
      <c r="P82" s="157"/>
      <c r="Q82" s="157"/>
      <c r="R82" s="157"/>
      <c r="S82" s="157"/>
      <c r="T82" s="158"/>
      <c r="U82" s="157"/>
      <c r="V82" s="157"/>
      <c r="W82" s="157"/>
      <c r="X82" s="157"/>
      <c r="Y82" s="157"/>
      <c r="Z82" s="158"/>
      <c r="AA82" s="157"/>
      <c r="AB82" s="157"/>
      <c r="AC82" s="157"/>
      <c r="AD82" s="157"/>
      <c r="AE82" s="157"/>
      <c r="AF82" s="158"/>
      <c r="AG82" s="157"/>
      <c r="AH82" s="157"/>
      <c r="AI82" s="157"/>
      <c r="AJ82" s="157"/>
      <c r="AK82" s="157"/>
      <c r="AL82" s="158"/>
      <c r="AM82" s="157"/>
      <c r="AN82" s="157"/>
      <c r="AO82" s="157"/>
      <c r="AP82" s="157"/>
      <c r="AQ82" s="158"/>
      <c r="AR82" s="157"/>
      <c r="AS82" s="157"/>
      <c r="AT82" s="157"/>
      <c r="AU82" s="157"/>
      <c r="AV82" s="157"/>
      <c r="AW82" s="158"/>
      <c r="AX82" s="157"/>
      <c r="AY82" s="157"/>
      <c r="AZ82" s="157"/>
      <c r="BA82" s="157"/>
      <c r="BB82" s="157"/>
      <c r="BC82" s="158"/>
      <c r="BD82" s="157"/>
      <c r="BE82" s="157"/>
      <c r="BF82" s="157"/>
      <c r="BG82" s="157"/>
      <c r="BH82" s="157"/>
      <c r="BI82" s="158"/>
      <c r="BJ82" s="157"/>
      <c r="BK82" s="157"/>
      <c r="BL82" s="157"/>
      <c r="BM82" s="157"/>
      <c r="BN82" s="157"/>
      <c r="BO82" s="158"/>
      <c r="BQ82" s="157"/>
      <c r="BR82" s="157"/>
      <c r="BS82" s="157"/>
      <c r="BT82" s="157"/>
      <c r="BU82" s="161"/>
      <c r="BW82" s="157"/>
      <c r="BX82" s="157"/>
      <c r="BY82" s="157"/>
      <c r="BZ82" s="157"/>
      <c r="CA82" s="161"/>
      <c r="CC82" s="157"/>
      <c r="CD82" s="157"/>
      <c r="CE82" s="157"/>
      <c r="CF82" s="161"/>
      <c r="CH82" s="347" t="s">
        <v>597</v>
      </c>
      <c r="CI82" s="348"/>
      <c r="CJ82" s="348"/>
      <c r="CK82" s="349"/>
      <c r="CM82" s="347" t="s">
        <v>596</v>
      </c>
      <c r="CN82" s="348"/>
      <c r="CO82" s="348"/>
      <c r="CP82" s="349"/>
      <c r="CR82" s="347" t="s">
        <v>596</v>
      </c>
      <c r="CS82" s="348"/>
      <c r="CT82" s="348"/>
      <c r="CU82" s="349"/>
      <c r="CW82" s="347" t="s">
        <v>597</v>
      </c>
      <c r="CX82" s="348"/>
      <c r="CY82" s="348"/>
      <c r="CZ82" s="349"/>
      <c r="DB82" s="347" t="s">
        <v>596</v>
      </c>
      <c r="DC82" s="348"/>
      <c r="DD82" s="348"/>
      <c r="DE82" s="349"/>
      <c r="DG82" s="347" t="s">
        <v>596</v>
      </c>
      <c r="DH82" s="348"/>
      <c r="DI82" s="348"/>
      <c r="DJ82" s="349"/>
      <c r="DL82" s="287"/>
    </row>
    <row r="83" spans="1:116">
      <c r="A83" s="212" t="s">
        <v>693</v>
      </c>
      <c r="B83" s="155"/>
      <c r="C83" s="101"/>
      <c r="D83" s="156"/>
      <c r="E83" s="157">
        <v>21959.279999999999</v>
      </c>
      <c r="F83" s="157">
        <v>22058.89</v>
      </c>
      <c r="G83" s="157">
        <v>23058.799999999999</v>
      </c>
      <c r="H83" s="157">
        <v>23604</v>
      </c>
      <c r="I83" s="158"/>
      <c r="J83" s="266">
        <v>23687</v>
      </c>
      <c r="K83" s="266">
        <v>23307</v>
      </c>
      <c r="L83" s="266">
        <v>23456</v>
      </c>
      <c r="M83" s="266">
        <v>23531</v>
      </c>
      <c r="N83" s="158"/>
      <c r="O83" s="157">
        <f>J83</f>
        <v>23687</v>
      </c>
      <c r="P83" s="157"/>
      <c r="Q83" s="157"/>
      <c r="R83" s="157"/>
      <c r="S83" s="157"/>
      <c r="T83" s="158"/>
      <c r="U83" s="157">
        <f>K83</f>
        <v>23307</v>
      </c>
      <c r="V83" s="157"/>
      <c r="W83" s="157"/>
      <c r="X83" s="157"/>
      <c r="Y83" s="157"/>
      <c r="Z83" s="158"/>
      <c r="AA83" s="157">
        <f>L83</f>
        <v>23456</v>
      </c>
      <c r="AB83" s="157"/>
      <c r="AC83" s="157"/>
      <c r="AD83" s="157"/>
      <c r="AE83" s="157"/>
      <c r="AF83" s="158"/>
      <c r="AG83" s="157">
        <f>M83</f>
        <v>23531</v>
      </c>
      <c r="AH83" s="157"/>
      <c r="AI83" s="157"/>
      <c r="AJ83" s="157"/>
      <c r="AK83" s="157"/>
      <c r="AL83" s="158"/>
      <c r="AM83" s="179">
        <v>22727</v>
      </c>
      <c r="AN83" s="179">
        <v>22223</v>
      </c>
      <c r="AO83" s="179">
        <v>22285.3</v>
      </c>
      <c r="AP83" s="266" t="e">
        <v>#REF!</v>
      </c>
      <c r="AQ83" s="158"/>
      <c r="AR83" s="157">
        <f t="shared" ref="AR83:AR90" si="138">AM83</f>
        <v>22727</v>
      </c>
      <c r="AS83" s="157"/>
      <c r="AT83" s="157"/>
      <c r="AU83" s="157"/>
      <c r="AV83" s="157"/>
      <c r="AW83" s="158"/>
      <c r="AX83" s="157">
        <f t="shared" ref="AX83:AX90" si="139">AN83</f>
        <v>22223</v>
      </c>
      <c r="AY83" s="157"/>
      <c r="AZ83" s="157"/>
      <c r="BA83" s="157"/>
      <c r="BB83" s="157"/>
      <c r="BC83" s="158"/>
      <c r="BD83" s="157">
        <f t="shared" ref="BD83:BD90" si="140">AO83</f>
        <v>22285.3</v>
      </c>
      <c r="BE83" s="157"/>
      <c r="BF83" s="157"/>
      <c r="BG83" s="157"/>
      <c r="BH83" s="157"/>
      <c r="BI83" s="158"/>
      <c r="BJ83" s="157" t="e">
        <f t="shared" ref="BJ83:BJ90" si="141">AP83</f>
        <v>#REF!</v>
      </c>
      <c r="BK83" s="157"/>
      <c r="BL83" s="157"/>
      <c r="BM83" s="157"/>
      <c r="BN83" s="157"/>
      <c r="BO83" s="158"/>
      <c r="BQ83" s="157">
        <v>449.27999999999884</v>
      </c>
      <c r="BR83" s="157">
        <f t="shared" ref="BR83:BT85" si="142">ROUND((F83-E83),0)</f>
        <v>100</v>
      </c>
      <c r="BS83" s="157">
        <f t="shared" si="142"/>
        <v>1000</v>
      </c>
      <c r="BT83" s="157">
        <f t="shared" si="142"/>
        <v>545</v>
      </c>
      <c r="BU83" s="161"/>
      <c r="BW83" s="157">
        <f t="shared" ref="BW83:BY85" si="143">ROUND(BQ83,0)</f>
        <v>449</v>
      </c>
      <c r="BX83" s="157">
        <f t="shared" si="143"/>
        <v>100</v>
      </c>
      <c r="BY83" s="157">
        <f t="shared" si="143"/>
        <v>1000</v>
      </c>
      <c r="BZ83" s="157">
        <f>BT83</f>
        <v>545</v>
      </c>
      <c r="CA83" s="161"/>
      <c r="CC83" s="157">
        <f>E83</f>
        <v>21959.279999999999</v>
      </c>
      <c r="CD83" s="157">
        <f t="shared" ref="CD83:CF85" si="144">F83</f>
        <v>22058.89</v>
      </c>
      <c r="CE83" s="157">
        <f t="shared" si="144"/>
        <v>23058.799999999999</v>
      </c>
      <c r="CF83" s="161">
        <f t="shared" si="144"/>
        <v>23604</v>
      </c>
      <c r="CH83" s="157">
        <f>J83-H83</f>
        <v>83</v>
      </c>
      <c r="CI83" s="157">
        <f>K83-J83</f>
        <v>-380</v>
      </c>
      <c r="CJ83" s="157">
        <f t="shared" ref="CI83:CK85" si="145">L83-K83</f>
        <v>149</v>
      </c>
      <c r="CK83" s="161">
        <f t="shared" si="145"/>
        <v>75</v>
      </c>
      <c r="CM83" s="157">
        <f>ROUND(CH83,0)</f>
        <v>83</v>
      </c>
      <c r="CN83" s="157">
        <f t="shared" ref="CN83:CP85" si="146">ROUND(CI83,0)</f>
        <v>-380</v>
      </c>
      <c r="CO83" s="157">
        <f t="shared" si="146"/>
        <v>149</v>
      </c>
      <c r="CP83" s="161">
        <f t="shared" si="146"/>
        <v>75</v>
      </c>
      <c r="CR83" s="157">
        <f>ROUND(J83,0)</f>
        <v>23687</v>
      </c>
      <c r="CS83" s="157">
        <f t="shared" ref="CS83:CU85" si="147">ROUND(K83,0)</f>
        <v>23307</v>
      </c>
      <c r="CT83" s="157">
        <f t="shared" si="147"/>
        <v>23456</v>
      </c>
      <c r="CU83" s="161">
        <f t="shared" si="147"/>
        <v>23531</v>
      </c>
      <c r="CW83" s="157">
        <f>AM83-M83</f>
        <v>-804</v>
      </c>
      <c r="CX83" s="157">
        <f t="shared" ref="CX83:CY85" si="148">AN83-AM83</f>
        <v>-504</v>
      </c>
      <c r="CY83" s="157">
        <f>AO83-AN83</f>
        <v>62.299999999999272</v>
      </c>
      <c r="CZ83" s="581" t="e">
        <f>AP83-AO83</f>
        <v>#REF!</v>
      </c>
      <c r="DB83" s="157">
        <f t="shared" ref="DB83:DE85" si="149">ROUND(CW83,0)</f>
        <v>-804</v>
      </c>
      <c r="DC83" s="157">
        <f t="shared" si="149"/>
        <v>-504</v>
      </c>
      <c r="DD83" s="157">
        <f t="shared" si="149"/>
        <v>62</v>
      </c>
      <c r="DE83" s="161" t="e">
        <f t="shared" si="149"/>
        <v>#REF!</v>
      </c>
      <c r="DG83" s="157">
        <f t="shared" ref="DG83:DJ85" si="150">ROUND(AM83,0)</f>
        <v>22727</v>
      </c>
      <c r="DH83" s="157">
        <f t="shared" si="150"/>
        <v>22223</v>
      </c>
      <c r="DI83" s="157">
        <f t="shared" si="150"/>
        <v>22285</v>
      </c>
      <c r="DJ83" s="161" t="e">
        <f t="shared" si="150"/>
        <v>#REF!</v>
      </c>
      <c r="DL83" s="287"/>
    </row>
    <row r="84" spans="1:116">
      <c r="A84" s="212" t="s">
        <v>763</v>
      </c>
      <c r="B84" s="155"/>
      <c r="C84" s="101"/>
      <c r="D84" s="156"/>
      <c r="E84" s="157">
        <v>20713</v>
      </c>
      <c r="F84" s="157">
        <v>20837</v>
      </c>
      <c r="G84" s="157">
        <v>21841</v>
      </c>
      <c r="H84" s="157">
        <v>22363</v>
      </c>
      <c r="I84" s="158"/>
      <c r="J84" s="266">
        <v>22414</v>
      </c>
      <c r="K84" s="266">
        <v>22028</v>
      </c>
      <c r="L84" s="266">
        <v>22158</v>
      </c>
      <c r="M84" s="266">
        <v>22193</v>
      </c>
      <c r="N84" s="158"/>
      <c r="O84" s="157">
        <f t="shared" ref="O84:O90" si="151">J84</f>
        <v>22414</v>
      </c>
      <c r="P84" s="157"/>
      <c r="Q84" s="157"/>
      <c r="R84" s="157"/>
      <c r="S84" s="157"/>
      <c r="T84" s="158"/>
      <c r="U84" s="157">
        <f t="shared" ref="U84:U90" si="152">K84</f>
        <v>22028</v>
      </c>
      <c r="V84" s="157"/>
      <c r="W84" s="157"/>
      <c r="X84" s="157"/>
      <c r="Y84" s="157"/>
      <c r="Z84" s="158"/>
      <c r="AA84" s="157">
        <f t="shared" ref="AA84:AA90" si="153">L84</f>
        <v>22158</v>
      </c>
      <c r="AB84" s="157"/>
      <c r="AC84" s="157"/>
      <c r="AD84" s="157"/>
      <c r="AE84" s="157"/>
      <c r="AF84" s="158"/>
      <c r="AG84" s="157">
        <f t="shared" ref="AG84:AG90" si="154">M84</f>
        <v>22193</v>
      </c>
      <c r="AH84" s="157"/>
      <c r="AI84" s="157"/>
      <c r="AJ84" s="157"/>
      <c r="AK84" s="157"/>
      <c r="AL84" s="158"/>
      <c r="AM84" s="179">
        <v>21317</v>
      </c>
      <c r="AN84" s="179">
        <v>20731</v>
      </c>
      <c r="AO84" s="179">
        <v>20676.75</v>
      </c>
      <c r="AP84" s="266" t="e">
        <v>#REF!</v>
      </c>
      <c r="AQ84" s="158"/>
      <c r="AR84" s="157">
        <f t="shared" si="138"/>
        <v>21317</v>
      </c>
      <c r="AS84" s="157"/>
      <c r="AT84" s="157"/>
      <c r="AU84" s="157"/>
      <c r="AV84" s="157"/>
      <c r="AW84" s="158"/>
      <c r="AX84" s="157">
        <f t="shared" si="139"/>
        <v>20731</v>
      </c>
      <c r="AY84" s="157"/>
      <c r="AZ84" s="157"/>
      <c r="BA84" s="157"/>
      <c r="BB84" s="157"/>
      <c r="BC84" s="158"/>
      <c r="BD84" s="157">
        <f t="shared" si="140"/>
        <v>20676.75</v>
      </c>
      <c r="BE84" s="157"/>
      <c r="BF84" s="157"/>
      <c r="BG84" s="157"/>
      <c r="BH84" s="157"/>
      <c r="BI84" s="158"/>
      <c r="BJ84" s="157" t="e">
        <f t="shared" si="141"/>
        <v>#REF!</v>
      </c>
      <c r="BK84" s="157"/>
      <c r="BL84" s="157"/>
      <c r="BM84" s="157"/>
      <c r="BN84" s="157"/>
      <c r="BO84" s="158"/>
      <c r="BQ84" s="157">
        <v>432</v>
      </c>
      <c r="BR84" s="157">
        <f t="shared" si="142"/>
        <v>124</v>
      </c>
      <c r="BS84" s="157">
        <f t="shared" si="142"/>
        <v>1004</v>
      </c>
      <c r="BT84" s="157">
        <f t="shared" si="142"/>
        <v>522</v>
      </c>
      <c r="BU84" s="161"/>
      <c r="BW84" s="157">
        <f t="shared" si="143"/>
        <v>432</v>
      </c>
      <c r="BX84" s="157">
        <f t="shared" si="143"/>
        <v>124</v>
      </c>
      <c r="BY84" s="157">
        <f t="shared" si="143"/>
        <v>1004</v>
      </c>
      <c r="BZ84" s="157">
        <f>BT84</f>
        <v>522</v>
      </c>
      <c r="CA84" s="161"/>
      <c r="CC84" s="157">
        <f>E84</f>
        <v>20713</v>
      </c>
      <c r="CD84" s="157">
        <f t="shared" si="144"/>
        <v>20837</v>
      </c>
      <c r="CE84" s="157">
        <f t="shared" si="144"/>
        <v>21841</v>
      </c>
      <c r="CF84" s="161">
        <f t="shared" si="144"/>
        <v>22363</v>
      </c>
      <c r="CH84" s="157">
        <f>J84-H84</f>
        <v>51</v>
      </c>
      <c r="CI84" s="157">
        <f t="shared" si="145"/>
        <v>-386</v>
      </c>
      <c r="CJ84" s="157">
        <f t="shared" si="145"/>
        <v>130</v>
      </c>
      <c r="CK84" s="161">
        <f t="shared" si="145"/>
        <v>35</v>
      </c>
      <c r="CM84" s="157">
        <f>ROUND(CH84,0)</f>
        <v>51</v>
      </c>
      <c r="CN84" s="157">
        <f t="shared" si="146"/>
        <v>-386</v>
      </c>
      <c r="CO84" s="157">
        <f t="shared" si="146"/>
        <v>130</v>
      </c>
      <c r="CP84" s="161">
        <f t="shared" si="146"/>
        <v>35</v>
      </c>
      <c r="CR84" s="157">
        <f>ROUND(J84,0)</f>
        <v>22414</v>
      </c>
      <c r="CS84" s="157">
        <f t="shared" si="147"/>
        <v>22028</v>
      </c>
      <c r="CT84" s="157">
        <f t="shared" si="147"/>
        <v>22158</v>
      </c>
      <c r="CU84" s="161">
        <f t="shared" si="147"/>
        <v>22193</v>
      </c>
      <c r="CW84" s="157">
        <f>AM84-M84</f>
        <v>-876</v>
      </c>
      <c r="CX84" s="157">
        <f t="shared" si="148"/>
        <v>-586</v>
      </c>
      <c r="CY84" s="157">
        <f t="shared" si="148"/>
        <v>-54.25</v>
      </c>
      <c r="CZ84" s="161" t="e">
        <f>AP84-AO84</f>
        <v>#REF!</v>
      </c>
      <c r="DB84" s="157">
        <f t="shared" si="149"/>
        <v>-876</v>
      </c>
      <c r="DC84" s="157">
        <f t="shared" si="149"/>
        <v>-586</v>
      </c>
      <c r="DD84" s="157">
        <f t="shared" si="149"/>
        <v>-54</v>
      </c>
      <c r="DE84" s="161" t="e">
        <f t="shared" si="149"/>
        <v>#REF!</v>
      </c>
      <c r="DG84" s="157">
        <f t="shared" si="150"/>
        <v>21317</v>
      </c>
      <c r="DH84" s="157">
        <f t="shared" si="150"/>
        <v>20731</v>
      </c>
      <c r="DI84" s="157">
        <f t="shared" si="150"/>
        <v>20677</v>
      </c>
      <c r="DJ84" s="161" t="e">
        <f t="shared" si="150"/>
        <v>#REF!</v>
      </c>
      <c r="DL84" s="287"/>
    </row>
    <row r="85" spans="1:116">
      <c r="A85" s="212" t="s">
        <v>768</v>
      </c>
      <c r="B85" s="155"/>
      <c r="C85" s="101"/>
      <c r="D85" s="156"/>
      <c r="E85" s="157">
        <v>1246.28</v>
      </c>
      <c r="F85" s="157">
        <v>1221.8900000000001</v>
      </c>
      <c r="G85" s="157">
        <v>1217.8</v>
      </c>
      <c r="H85" s="157">
        <v>1241</v>
      </c>
      <c r="I85" s="158"/>
      <c r="J85" s="266">
        <v>1273</v>
      </c>
      <c r="K85" s="266">
        <v>1279</v>
      </c>
      <c r="L85" s="266">
        <v>1298</v>
      </c>
      <c r="M85" s="266">
        <v>1338</v>
      </c>
      <c r="N85" s="158"/>
      <c r="O85" s="157">
        <f t="shared" si="151"/>
        <v>1273</v>
      </c>
      <c r="P85" s="157"/>
      <c r="Q85" s="157"/>
      <c r="R85" s="157"/>
      <c r="S85" s="157"/>
      <c r="T85" s="158"/>
      <c r="U85" s="157">
        <f t="shared" si="152"/>
        <v>1279</v>
      </c>
      <c r="V85" s="157"/>
      <c r="W85" s="157"/>
      <c r="X85" s="157"/>
      <c r="Y85" s="157"/>
      <c r="Z85" s="158"/>
      <c r="AA85" s="157">
        <f t="shared" si="153"/>
        <v>1298</v>
      </c>
      <c r="AB85" s="157"/>
      <c r="AC85" s="157"/>
      <c r="AD85" s="157"/>
      <c r="AE85" s="157"/>
      <c r="AF85" s="158"/>
      <c r="AG85" s="157">
        <f t="shared" si="154"/>
        <v>1338</v>
      </c>
      <c r="AH85" s="157"/>
      <c r="AI85" s="157"/>
      <c r="AJ85" s="157"/>
      <c r="AK85" s="157"/>
      <c r="AL85" s="158"/>
      <c r="AM85" s="179">
        <v>1410</v>
      </c>
      <c r="AN85" s="179">
        <v>1492</v>
      </c>
      <c r="AO85" s="179">
        <v>1608.55</v>
      </c>
      <c r="AP85" s="266" t="e">
        <v>#REF!</v>
      </c>
      <c r="AQ85" s="158"/>
      <c r="AR85" s="157">
        <f t="shared" si="138"/>
        <v>1410</v>
      </c>
      <c r="AS85" s="157"/>
      <c r="AT85" s="157"/>
      <c r="AU85" s="157"/>
      <c r="AV85" s="157"/>
      <c r="AW85" s="158"/>
      <c r="AX85" s="157">
        <f t="shared" si="139"/>
        <v>1492</v>
      </c>
      <c r="AY85" s="157"/>
      <c r="AZ85" s="157"/>
      <c r="BA85" s="157"/>
      <c r="BB85" s="157"/>
      <c r="BC85" s="158"/>
      <c r="BD85" s="157">
        <f t="shared" si="140"/>
        <v>1608.55</v>
      </c>
      <c r="BE85" s="157"/>
      <c r="BF85" s="157"/>
      <c r="BG85" s="157"/>
      <c r="BH85" s="157"/>
      <c r="BI85" s="158"/>
      <c r="BJ85" s="157" t="e">
        <f t="shared" si="141"/>
        <v>#REF!</v>
      </c>
      <c r="BK85" s="157"/>
      <c r="BL85" s="157"/>
      <c r="BM85" s="157"/>
      <c r="BN85" s="157"/>
      <c r="BO85" s="158"/>
      <c r="BQ85" s="157">
        <v>17.279999999998836</v>
      </c>
      <c r="BR85" s="157">
        <f t="shared" si="142"/>
        <v>-24</v>
      </c>
      <c r="BS85" s="157">
        <f t="shared" si="142"/>
        <v>-4</v>
      </c>
      <c r="BT85" s="157">
        <f t="shared" si="142"/>
        <v>23</v>
      </c>
      <c r="BU85" s="161"/>
      <c r="BW85" s="157">
        <f t="shared" si="143"/>
        <v>17</v>
      </c>
      <c r="BX85" s="157">
        <f t="shared" si="143"/>
        <v>-24</v>
      </c>
      <c r="BY85" s="157">
        <f t="shared" si="143"/>
        <v>-4</v>
      </c>
      <c r="BZ85" s="157">
        <f>BT85</f>
        <v>23</v>
      </c>
      <c r="CA85" s="161"/>
      <c r="CC85" s="157">
        <f>E85</f>
        <v>1246.28</v>
      </c>
      <c r="CD85" s="157">
        <f t="shared" si="144"/>
        <v>1221.8900000000001</v>
      </c>
      <c r="CE85" s="157">
        <f t="shared" si="144"/>
        <v>1217.8</v>
      </c>
      <c r="CF85" s="161">
        <f t="shared" si="144"/>
        <v>1241</v>
      </c>
      <c r="CH85" s="157">
        <f>J85-H85</f>
        <v>32</v>
      </c>
      <c r="CI85" s="157">
        <f t="shared" si="145"/>
        <v>6</v>
      </c>
      <c r="CJ85" s="157">
        <f t="shared" si="145"/>
        <v>19</v>
      </c>
      <c r="CK85" s="161">
        <f t="shared" si="145"/>
        <v>40</v>
      </c>
      <c r="CM85" s="157">
        <f>ROUND(CH85,0)</f>
        <v>32</v>
      </c>
      <c r="CN85" s="157">
        <f t="shared" si="146"/>
        <v>6</v>
      </c>
      <c r="CO85" s="157">
        <f t="shared" si="146"/>
        <v>19</v>
      </c>
      <c r="CP85" s="161">
        <f t="shared" si="146"/>
        <v>40</v>
      </c>
      <c r="CR85" s="157">
        <f>ROUND(J85,0)</f>
        <v>1273</v>
      </c>
      <c r="CS85" s="157">
        <f t="shared" si="147"/>
        <v>1279</v>
      </c>
      <c r="CT85" s="157">
        <f t="shared" si="147"/>
        <v>1298</v>
      </c>
      <c r="CU85" s="161">
        <f t="shared" si="147"/>
        <v>1338</v>
      </c>
      <c r="CW85" s="157">
        <f>AM85-M85</f>
        <v>72</v>
      </c>
      <c r="CX85" s="157">
        <f t="shared" si="148"/>
        <v>82</v>
      </c>
      <c r="CY85" s="157">
        <f t="shared" si="148"/>
        <v>116.54999999999995</v>
      </c>
      <c r="CZ85" s="161" t="e">
        <f>AP85-AO85</f>
        <v>#REF!</v>
      </c>
      <c r="DB85" s="157">
        <f t="shared" si="149"/>
        <v>72</v>
      </c>
      <c r="DC85" s="157">
        <f t="shared" si="149"/>
        <v>82</v>
      </c>
      <c r="DD85" s="157">
        <f t="shared" si="149"/>
        <v>117</v>
      </c>
      <c r="DE85" s="161" t="e">
        <f t="shared" si="149"/>
        <v>#REF!</v>
      </c>
      <c r="DG85" s="157">
        <f t="shared" si="150"/>
        <v>1410</v>
      </c>
      <c r="DH85" s="157">
        <f t="shared" si="150"/>
        <v>1492</v>
      </c>
      <c r="DI85" s="157">
        <f t="shared" si="150"/>
        <v>1609</v>
      </c>
      <c r="DJ85" s="161" t="e">
        <f t="shared" si="150"/>
        <v>#REF!</v>
      </c>
      <c r="DL85" s="287"/>
    </row>
    <row r="86" spans="1:116">
      <c r="A86" s="212" t="s">
        <v>761</v>
      </c>
      <c r="B86" s="155"/>
      <c r="C86" s="101"/>
      <c r="D86" s="156"/>
      <c r="E86" s="157"/>
      <c r="F86" s="157"/>
      <c r="G86" s="157"/>
      <c r="H86" s="157"/>
      <c r="I86" s="158"/>
      <c r="J86" s="266">
        <v>32.700000000000003</v>
      </c>
      <c r="K86" s="266">
        <v>34.1</v>
      </c>
      <c r="L86" s="266">
        <v>35.5</v>
      </c>
      <c r="M86" s="266">
        <v>36.299999999999997</v>
      </c>
      <c r="N86" s="158"/>
      <c r="O86" s="157">
        <f t="shared" si="151"/>
        <v>32.700000000000003</v>
      </c>
      <c r="P86" s="157"/>
      <c r="Q86" s="157"/>
      <c r="R86" s="157"/>
      <c r="S86" s="157"/>
      <c r="T86" s="158"/>
      <c r="U86" s="157">
        <f t="shared" si="152"/>
        <v>34.1</v>
      </c>
      <c r="V86" s="157"/>
      <c r="W86" s="157"/>
      <c r="X86" s="157"/>
      <c r="Y86" s="157"/>
      <c r="Z86" s="158"/>
      <c r="AA86" s="157">
        <f t="shared" si="153"/>
        <v>35.5</v>
      </c>
      <c r="AB86" s="157"/>
      <c r="AC86" s="157"/>
      <c r="AD86" s="157"/>
      <c r="AE86" s="157"/>
      <c r="AF86" s="158"/>
      <c r="AG86" s="157">
        <f t="shared" si="154"/>
        <v>36.299999999999997</v>
      </c>
      <c r="AH86" s="157"/>
      <c r="AI86" s="157"/>
      <c r="AJ86" s="157"/>
      <c r="AK86" s="157"/>
      <c r="AL86" s="158"/>
      <c r="AM86" s="179">
        <v>31</v>
      </c>
      <c r="AN86" s="179">
        <v>32.299999999999997</v>
      </c>
      <c r="AO86" s="179">
        <v>32.700000000000003</v>
      </c>
      <c r="AP86" s="266" t="e">
        <v>#REF!</v>
      </c>
      <c r="AQ86" s="158"/>
      <c r="AR86" s="157">
        <f t="shared" si="138"/>
        <v>31</v>
      </c>
      <c r="AS86" s="157"/>
      <c r="AT86" s="157"/>
      <c r="AU86" s="157"/>
      <c r="AV86" s="157"/>
      <c r="AW86" s="158"/>
      <c r="AX86" s="157">
        <f t="shared" si="139"/>
        <v>32.299999999999997</v>
      </c>
      <c r="AY86" s="157"/>
      <c r="AZ86" s="157"/>
      <c r="BA86" s="157"/>
      <c r="BB86" s="157"/>
      <c r="BC86" s="158"/>
      <c r="BD86" s="157">
        <f t="shared" si="140"/>
        <v>32.700000000000003</v>
      </c>
      <c r="BE86" s="157"/>
      <c r="BF86" s="157"/>
      <c r="BG86" s="157"/>
      <c r="BH86" s="157"/>
      <c r="BI86" s="158"/>
      <c r="BJ86" s="157" t="e">
        <f t="shared" si="141"/>
        <v>#REF!</v>
      </c>
      <c r="BK86" s="157"/>
      <c r="BL86" s="157"/>
      <c r="BM86" s="157"/>
      <c r="BN86" s="157"/>
      <c r="BO86" s="158"/>
      <c r="BQ86" s="179">
        <v>27.28</v>
      </c>
      <c r="BR86" s="179">
        <v>31.53</v>
      </c>
      <c r="BS86" s="179">
        <v>34.799999999999997</v>
      </c>
      <c r="BT86" s="179">
        <v>34</v>
      </c>
      <c r="BU86" s="161">
        <v>31.9</v>
      </c>
      <c r="BW86" s="157">
        <f t="shared" ref="BW86:BY88" si="155">ROUND(BQ86*BW$6,0)</f>
        <v>34</v>
      </c>
      <c r="BX86" s="157">
        <f t="shared" si="155"/>
        <v>38</v>
      </c>
      <c r="BY86" s="157">
        <f t="shared" si="155"/>
        <v>40</v>
      </c>
      <c r="BZ86" s="157">
        <f>BT86*BZ$6</f>
        <v>36.614599999999996</v>
      </c>
      <c r="CA86" s="161">
        <f>ROUND(BU86*H$4,0)</f>
        <v>37</v>
      </c>
      <c r="CC86" s="345">
        <f t="shared" ref="CC86:CF88" si="156">ROUND(E86*CC$4,0)</f>
        <v>0</v>
      </c>
      <c r="CD86" s="345">
        <f t="shared" si="156"/>
        <v>0</v>
      </c>
      <c r="CE86" s="345">
        <f t="shared" si="156"/>
        <v>0</v>
      </c>
      <c r="CF86" s="345">
        <f t="shared" si="156"/>
        <v>0</v>
      </c>
      <c r="CH86" s="266">
        <v>32.700000000000003</v>
      </c>
      <c r="CI86" s="266">
        <v>35.6</v>
      </c>
      <c r="CJ86" s="266">
        <v>38.200000000000003</v>
      </c>
      <c r="CK86" s="345">
        <v>38.799999999999997</v>
      </c>
      <c r="CM86" s="157">
        <f t="shared" ref="CM86:CP88" si="157">ROUND(CH86*CM$6,0)</f>
        <v>34</v>
      </c>
      <c r="CN86" s="157">
        <f t="shared" si="157"/>
        <v>38</v>
      </c>
      <c r="CO86" s="157">
        <f t="shared" si="157"/>
        <v>44</v>
      </c>
      <c r="CP86" s="161">
        <f t="shared" si="157"/>
        <v>41</v>
      </c>
      <c r="CR86" s="345">
        <f>ROUND(J86*CR$4,0)</f>
        <v>34</v>
      </c>
      <c r="CS86" s="345">
        <f>ROUND(U86*CS$4,0)</f>
        <v>36</v>
      </c>
      <c r="CT86" s="345">
        <f>ROUND(AA86*CT$4,0)</f>
        <v>39</v>
      </c>
      <c r="CU86" s="345">
        <f>ROUND(AG86*CU$4,0)</f>
        <v>39</v>
      </c>
      <c r="CW86" s="266">
        <v>31</v>
      </c>
      <c r="CX86" s="266">
        <v>33.6</v>
      </c>
      <c r="CY86" s="179">
        <v>33.700000000000003</v>
      </c>
      <c r="CZ86" s="345" t="e">
        <v>#REF!</v>
      </c>
      <c r="DB86" s="157" t="e">
        <f>ROUND(CW86*DB$6,0)</f>
        <v>#REF!</v>
      </c>
      <c r="DC86" s="157" t="e">
        <f t="shared" ref="DB86:DE88" si="158">ROUND(CX86*DC$6,0)</f>
        <v>#REF!</v>
      </c>
      <c r="DD86" s="157" t="e">
        <f t="shared" si="158"/>
        <v>#REF!</v>
      </c>
      <c r="DE86" s="161" t="e">
        <f t="shared" si="158"/>
        <v>#REF!</v>
      </c>
      <c r="DG86" s="345" t="e">
        <f t="shared" ref="DG86:DJ88" si="159">ROUND(AM86*DG$4,0)</f>
        <v>#REF!</v>
      </c>
      <c r="DH86" s="345" t="e">
        <f t="shared" si="159"/>
        <v>#REF!</v>
      </c>
      <c r="DI86" s="345" t="e">
        <f t="shared" si="159"/>
        <v>#REF!</v>
      </c>
      <c r="DJ86" s="345" t="e">
        <f t="shared" si="159"/>
        <v>#REF!</v>
      </c>
      <c r="DL86" s="287"/>
    </row>
    <row r="87" spans="1:116">
      <c r="A87" s="212" t="s">
        <v>769</v>
      </c>
      <c r="B87" s="155"/>
      <c r="C87" s="101"/>
      <c r="D87" s="156"/>
      <c r="E87" s="157"/>
      <c r="F87" s="157"/>
      <c r="G87" s="157"/>
      <c r="H87" s="157"/>
      <c r="I87" s="158"/>
      <c r="J87" s="266">
        <v>177.6</v>
      </c>
      <c r="K87" s="266">
        <v>182.1</v>
      </c>
      <c r="L87" s="266">
        <v>186.1</v>
      </c>
      <c r="M87" s="266">
        <v>185.8</v>
      </c>
      <c r="N87" s="158"/>
      <c r="O87" s="157">
        <f t="shared" si="151"/>
        <v>177.6</v>
      </c>
      <c r="P87" s="157"/>
      <c r="Q87" s="157"/>
      <c r="R87" s="157"/>
      <c r="S87" s="157"/>
      <c r="T87" s="158"/>
      <c r="U87" s="157">
        <f t="shared" si="152"/>
        <v>182.1</v>
      </c>
      <c r="V87" s="157"/>
      <c r="W87" s="157"/>
      <c r="X87" s="157"/>
      <c r="Y87" s="157"/>
      <c r="Z87" s="158"/>
      <c r="AA87" s="157">
        <f t="shared" si="153"/>
        <v>186.1</v>
      </c>
      <c r="AB87" s="157"/>
      <c r="AC87" s="157"/>
      <c r="AD87" s="157"/>
      <c r="AE87" s="157"/>
      <c r="AF87" s="158"/>
      <c r="AG87" s="157">
        <f t="shared" si="154"/>
        <v>185.8</v>
      </c>
      <c r="AH87" s="157"/>
      <c r="AI87" s="157"/>
      <c r="AJ87" s="157"/>
      <c r="AK87" s="157"/>
      <c r="AL87" s="158"/>
      <c r="AM87" s="179">
        <v>159.6</v>
      </c>
      <c r="AN87" s="179">
        <v>161.69999999999999</v>
      </c>
      <c r="AO87" s="179">
        <v>160.80000000000001</v>
      </c>
      <c r="AP87" s="266" t="e">
        <v>#REF!</v>
      </c>
      <c r="AQ87" s="158"/>
      <c r="AR87" s="157">
        <f t="shared" si="138"/>
        <v>159.6</v>
      </c>
      <c r="AS87" s="157"/>
      <c r="AT87" s="157"/>
      <c r="AU87" s="157"/>
      <c r="AV87" s="157"/>
      <c r="AW87" s="158"/>
      <c r="AX87" s="157">
        <f t="shared" si="139"/>
        <v>161.69999999999999</v>
      </c>
      <c r="AY87" s="157"/>
      <c r="AZ87" s="157"/>
      <c r="BA87" s="157"/>
      <c r="BB87" s="157"/>
      <c r="BC87" s="158"/>
      <c r="BD87" s="157">
        <f t="shared" si="140"/>
        <v>160.80000000000001</v>
      </c>
      <c r="BE87" s="157"/>
      <c r="BF87" s="157"/>
      <c r="BG87" s="157"/>
      <c r="BH87" s="157"/>
      <c r="BI87" s="158"/>
      <c r="BJ87" s="157" t="e">
        <f t="shared" si="141"/>
        <v>#REF!</v>
      </c>
      <c r="BK87" s="157"/>
      <c r="BL87" s="157"/>
      <c r="BM87" s="157"/>
      <c r="BN87" s="157"/>
      <c r="BO87" s="158"/>
      <c r="BQ87" s="179">
        <v>149.08000000000001</v>
      </c>
      <c r="BR87" s="179">
        <v>164.89</v>
      </c>
      <c r="BS87" s="179">
        <v>183.87</v>
      </c>
      <c r="BT87" s="179">
        <v>184.1</v>
      </c>
      <c r="BU87" s="161">
        <v>170.4</v>
      </c>
      <c r="BW87" s="157">
        <f t="shared" si="155"/>
        <v>183</v>
      </c>
      <c r="BX87" s="157">
        <f t="shared" si="155"/>
        <v>197</v>
      </c>
      <c r="BY87" s="157">
        <f t="shared" si="155"/>
        <v>210</v>
      </c>
      <c r="BZ87" s="157">
        <f>BT87*BZ$6</f>
        <v>198.25728999999998</v>
      </c>
      <c r="CA87" s="161">
        <f>ROUND(BU87*H$4,0)</f>
        <v>198</v>
      </c>
      <c r="CC87" s="345">
        <f t="shared" si="156"/>
        <v>0</v>
      </c>
      <c r="CD87" s="345">
        <f t="shared" si="156"/>
        <v>0</v>
      </c>
      <c r="CE87" s="345">
        <f t="shared" si="156"/>
        <v>0</v>
      </c>
      <c r="CF87" s="345">
        <f t="shared" si="156"/>
        <v>0</v>
      </c>
      <c r="CH87" s="266">
        <v>177.6</v>
      </c>
      <c r="CI87" s="266">
        <v>186.5</v>
      </c>
      <c r="CJ87" s="266">
        <v>193.9</v>
      </c>
      <c r="CK87" s="345">
        <v>184.9</v>
      </c>
      <c r="CM87" s="157">
        <f t="shared" si="157"/>
        <v>187</v>
      </c>
      <c r="CN87" s="157">
        <f t="shared" si="157"/>
        <v>198</v>
      </c>
      <c r="CO87" s="157">
        <f t="shared" si="157"/>
        <v>221</v>
      </c>
      <c r="CP87" s="161">
        <f t="shared" si="157"/>
        <v>196</v>
      </c>
      <c r="CR87" s="345">
        <f>ROUND(J87*CR$4,0)</f>
        <v>187</v>
      </c>
      <c r="CS87" s="345">
        <f>ROUND(U87*CS$4,0)</f>
        <v>193</v>
      </c>
      <c r="CT87" s="345">
        <f>ROUND(AA87*CT$4,0)</f>
        <v>202</v>
      </c>
      <c r="CU87" s="345">
        <f>ROUND(AG87*CU$4,0)</f>
        <v>201</v>
      </c>
      <c r="CW87" s="266">
        <v>159.6</v>
      </c>
      <c r="CX87" s="266">
        <v>163.69999999999999</v>
      </c>
      <c r="CY87" s="179">
        <v>159.30000000000001</v>
      </c>
      <c r="CZ87" s="345" t="e">
        <v>#REF!</v>
      </c>
      <c r="DB87" s="157" t="e">
        <f t="shared" si="158"/>
        <v>#REF!</v>
      </c>
      <c r="DC87" s="157" t="e">
        <f t="shared" si="158"/>
        <v>#REF!</v>
      </c>
      <c r="DD87" s="157" t="e">
        <f t="shared" si="158"/>
        <v>#REF!</v>
      </c>
      <c r="DE87" s="161" t="e">
        <f t="shared" si="158"/>
        <v>#REF!</v>
      </c>
      <c r="DG87" s="345" t="e">
        <f t="shared" si="159"/>
        <v>#REF!</v>
      </c>
      <c r="DH87" s="345" t="e">
        <f t="shared" si="159"/>
        <v>#REF!</v>
      </c>
      <c r="DI87" s="345" t="e">
        <f t="shared" si="159"/>
        <v>#REF!</v>
      </c>
      <c r="DJ87" s="345" t="e">
        <f t="shared" si="159"/>
        <v>#REF!</v>
      </c>
      <c r="DL87" s="287"/>
    </row>
    <row r="88" spans="1:116">
      <c r="A88" s="212" t="s">
        <v>762</v>
      </c>
      <c r="B88" s="155"/>
      <c r="C88" s="101"/>
      <c r="D88" s="156"/>
      <c r="E88" s="157"/>
      <c r="F88" s="157">
        <v>36.6</v>
      </c>
      <c r="G88" s="157">
        <v>43.6</v>
      </c>
      <c r="H88" s="157"/>
      <c r="I88" s="158"/>
      <c r="J88" s="266">
        <v>40.299999999999997</v>
      </c>
      <c r="K88" s="266">
        <v>42.1</v>
      </c>
      <c r="L88" s="266">
        <v>43.6</v>
      </c>
      <c r="M88" s="266">
        <v>44.5</v>
      </c>
      <c r="N88" s="158"/>
      <c r="O88" s="157">
        <f t="shared" si="151"/>
        <v>40.299999999999997</v>
      </c>
      <c r="P88" s="157"/>
      <c r="Q88" s="157"/>
      <c r="R88" s="157"/>
      <c r="S88" s="157"/>
      <c r="T88" s="158"/>
      <c r="U88" s="157">
        <f t="shared" si="152"/>
        <v>42.1</v>
      </c>
      <c r="V88" s="157"/>
      <c r="W88" s="157"/>
      <c r="X88" s="157"/>
      <c r="Y88" s="157"/>
      <c r="Z88" s="158"/>
      <c r="AA88" s="157">
        <f t="shared" si="153"/>
        <v>43.6</v>
      </c>
      <c r="AB88" s="157"/>
      <c r="AC88" s="157"/>
      <c r="AD88" s="157"/>
      <c r="AE88" s="157"/>
      <c r="AF88" s="158"/>
      <c r="AG88" s="157">
        <f t="shared" si="154"/>
        <v>44.5</v>
      </c>
      <c r="AH88" s="157"/>
      <c r="AI88" s="157"/>
      <c r="AJ88" s="157"/>
      <c r="AK88" s="157"/>
      <c r="AL88" s="158"/>
      <c r="AM88" s="179">
        <v>38.700000000000003</v>
      </c>
      <c r="AN88" s="179">
        <v>40.299999999999997</v>
      </c>
      <c r="AO88" s="179">
        <v>41</v>
      </c>
      <c r="AP88" s="266" t="e">
        <v>#REF!</v>
      </c>
      <c r="AQ88" s="158"/>
      <c r="AR88" s="157">
        <f t="shared" si="138"/>
        <v>38.700000000000003</v>
      </c>
      <c r="AS88" s="157"/>
      <c r="AT88" s="157"/>
      <c r="AU88" s="157"/>
      <c r="AV88" s="157"/>
      <c r="AW88" s="158"/>
      <c r="AX88" s="157">
        <f t="shared" si="139"/>
        <v>40.299999999999997</v>
      </c>
      <c r="AY88" s="157"/>
      <c r="AZ88" s="157"/>
      <c r="BA88" s="157"/>
      <c r="BB88" s="157"/>
      <c r="BC88" s="158"/>
      <c r="BD88" s="157">
        <f t="shared" si="140"/>
        <v>41</v>
      </c>
      <c r="BE88" s="157"/>
      <c r="BF88" s="157"/>
      <c r="BG88" s="157"/>
      <c r="BH88" s="157"/>
      <c r="BI88" s="158"/>
      <c r="BJ88" s="157" t="e">
        <f t="shared" si="141"/>
        <v>#REF!</v>
      </c>
      <c r="BK88" s="157"/>
      <c r="BL88" s="157"/>
      <c r="BM88" s="157"/>
      <c r="BN88" s="157"/>
      <c r="BO88" s="158"/>
      <c r="BQ88" s="179">
        <v>34.17</v>
      </c>
      <c r="BR88" s="179">
        <v>39.020000000000003</v>
      </c>
      <c r="BS88" s="179">
        <v>42.86</v>
      </c>
      <c r="BT88" s="179">
        <v>41.7</v>
      </c>
      <c r="BU88" s="161">
        <v>40</v>
      </c>
      <c r="BW88" s="157">
        <f t="shared" si="155"/>
        <v>42</v>
      </c>
      <c r="BX88" s="157">
        <f t="shared" si="155"/>
        <v>47</v>
      </c>
      <c r="BY88" s="157">
        <f>ROUND(BS88*BY$6,0)</f>
        <v>49</v>
      </c>
      <c r="BZ88" s="157">
        <f>BT88*BZ$6</f>
        <v>44.906730000000003</v>
      </c>
      <c r="CA88" s="161">
        <f>ROUND(BU88*H$4,0)</f>
        <v>46</v>
      </c>
      <c r="CC88" s="345">
        <f t="shared" si="156"/>
        <v>0</v>
      </c>
      <c r="CD88" s="345">
        <f t="shared" si="156"/>
        <v>44</v>
      </c>
      <c r="CE88" s="345">
        <f t="shared" si="156"/>
        <v>52</v>
      </c>
      <c r="CF88" s="345">
        <f t="shared" si="156"/>
        <v>0</v>
      </c>
      <c r="CH88" s="266">
        <v>40.299999999999997</v>
      </c>
      <c r="CI88" s="266">
        <v>43.8</v>
      </c>
      <c r="CJ88" s="266">
        <v>46.8</v>
      </c>
      <c r="CK88" s="345">
        <v>47</v>
      </c>
      <c r="CM88" s="157">
        <f t="shared" si="157"/>
        <v>42</v>
      </c>
      <c r="CN88" s="157">
        <f t="shared" si="157"/>
        <v>46</v>
      </c>
      <c r="CO88" s="157">
        <f t="shared" si="157"/>
        <v>53</v>
      </c>
      <c r="CP88" s="161">
        <f t="shared" si="157"/>
        <v>50</v>
      </c>
      <c r="CR88" s="345">
        <f>ROUND(J88*CR$4,0)</f>
        <v>42</v>
      </c>
      <c r="CS88" s="345">
        <f>ROUND(U88*CS$4,0)</f>
        <v>45</v>
      </c>
      <c r="CT88" s="345">
        <f>ROUND(AA88*CT$4,0)</f>
        <v>47</v>
      </c>
      <c r="CU88" s="345">
        <f>ROUND(AG88*CU$4,0)</f>
        <v>48</v>
      </c>
      <c r="CW88" s="266">
        <v>38.700000000000003</v>
      </c>
      <c r="CX88" s="266">
        <v>42</v>
      </c>
      <c r="CY88" s="179">
        <v>42.4</v>
      </c>
      <c r="CZ88" s="345" t="e">
        <v>#REF!</v>
      </c>
      <c r="DB88" s="157" t="e">
        <f t="shared" si="158"/>
        <v>#REF!</v>
      </c>
      <c r="DC88" s="157" t="e">
        <f t="shared" si="158"/>
        <v>#REF!</v>
      </c>
      <c r="DD88" s="157" t="e">
        <f t="shared" si="158"/>
        <v>#REF!</v>
      </c>
      <c r="DE88" s="161" t="e">
        <f t="shared" si="158"/>
        <v>#REF!</v>
      </c>
      <c r="DG88" s="345" t="e">
        <f t="shared" si="159"/>
        <v>#REF!</v>
      </c>
      <c r="DH88" s="345" t="e">
        <f t="shared" si="159"/>
        <v>#REF!</v>
      </c>
      <c r="DI88" s="345" t="e">
        <f t="shared" si="159"/>
        <v>#REF!</v>
      </c>
      <c r="DJ88" s="345" t="e">
        <f t="shared" si="159"/>
        <v>#REF!</v>
      </c>
      <c r="DL88" s="287"/>
    </row>
    <row r="89" spans="1:116">
      <c r="A89" s="212" t="s">
        <v>694</v>
      </c>
      <c r="B89" s="155"/>
      <c r="C89" s="101"/>
      <c r="D89" s="156"/>
      <c r="E89" s="157"/>
      <c r="F89" s="157"/>
      <c r="G89" s="157"/>
      <c r="H89" s="157"/>
      <c r="I89" s="158"/>
      <c r="J89" s="266">
        <v>147</v>
      </c>
      <c r="K89" s="266">
        <v>152.9</v>
      </c>
      <c r="L89" s="266">
        <v>157.9</v>
      </c>
      <c r="M89" s="266">
        <v>160.80000000000001</v>
      </c>
      <c r="N89" s="158"/>
      <c r="O89" s="157">
        <f t="shared" si="151"/>
        <v>147</v>
      </c>
      <c r="P89" s="157"/>
      <c r="Q89" s="157"/>
      <c r="R89" s="157"/>
      <c r="S89" s="157"/>
      <c r="T89" s="158"/>
      <c r="U89" s="157">
        <f t="shared" si="152"/>
        <v>152.9</v>
      </c>
      <c r="V89" s="157"/>
      <c r="W89" s="157"/>
      <c r="X89" s="157"/>
      <c r="Y89" s="157"/>
      <c r="Z89" s="158"/>
      <c r="AA89" s="157">
        <f t="shared" si="153"/>
        <v>157.9</v>
      </c>
      <c r="AB89" s="157"/>
      <c r="AC89" s="157"/>
      <c r="AD89" s="157"/>
      <c r="AE89" s="157"/>
      <c r="AF89" s="158"/>
      <c r="AG89" s="157">
        <f t="shared" si="154"/>
        <v>160.80000000000001</v>
      </c>
      <c r="AH89" s="157"/>
      <c r="AI89" s="157"/>
      <c r="AJ89" s="157"/>
      <c r="AK89" s="157"/>
      <c r="AL89" s="158"/>
      <c r="AM89" s="179">
        <v>154.4</v>
      </c>
      <c r="AN89" s="179">
        <v>160.30000000000001</v>
      </c>
      <c r="AO89" s="179">
        <v>169.1</v>
      </c>
      <c r="AP89" s="266" t="e">
        <v>#REF!</v>
      </c>
      <c r="AQ89" s="158"/>
      <c r="AR89" s="157">
        <f t="shared" si="138"/>
        <v>154.4</v>
      </c>
      <c r="AS89" s="157"/>
      <c r="AT89" s="157"/>
      <c r="AU89" s="157"/>
      <c r="AV89" s="157"/>
      <c r="AW89" s="158"/>
      <c r="AX89" s="157">
        <f t="shared" si="139"/>
        <v>160.30000000000001</v>
      </c>
      <c r="AY89" s="157"/>
      <c r="AZ89" s="157"/>
      <c r="BA89" s="157"/>
      <c r="BB89" s="157"/>
      <c r="BC89" s="158"/>
      <c r="BD89" s="157">
        <f t="shared" si="140"/>
        <v>169.1</v>
      </c>
      <c r="BE89" s="157"/>
      <c r="BF89" s="157"/>
      <c r="BG89" s="157"/>
      <c r="BH89" s="157"/>
      <c r="BI89" s="158"/>
      <c r="BJ89" s="157" t="e">
        <f t="shared" si="141"/>
        <v>#REF!</v>
      </c>
      <c r="BK89" s="157"/>
      <c r="BL89" s="157"/>
      <c r="BM89" s="157"/>
      <c r="BN89" s="157"/>
      <c r="BO89" s="158"/>
      <c r="BQ89" s="179">
        <v>125</v>
      </c>
      <c r="BR89" s="179">
        <v>137</v>
      </c>
      <c r="BS89" s="179">
        <v>145</v>
      </c>
      <c r="BT89" s="179">
        <v>147.5</v>
      </c>
      <c r="BU89" s="161"/>
      <c r="BW89" s="157">
        <f>ROUND(BQ89,0)</f>
        <v>125</v>
      </c>
      <c r="BX89" s="157">
        <f>ROUND(BR89,0)</f>
        <v>137</v>
      </c>
      <c r="BY89" s="157">
        <f>ROUND(BS89,0)</f>
        <v>145</v>
      </c>
      <c r="BZ89" s="157">
        <f>BT89</f>
        <v>147.5</v>
      </c>
      <c r="CA89" s="161"/>
      <c r="CC89" s="345">
        <f>ROUND(E89,0)</f>
        <v>0</v>
      </c>
      <c r="CD89" s="345">
        <f>ROUND(F89,0)</f>
        <v>0</v>
      </c>
      <c r="CE89" s="345">
        <f>ROUND(G89,0)</f>
        <v>0</v>
      </c>
      <c r="CF89" s="345">
        <f>ROUND(H89,0)</f>
        <v>0</v>
      </c>
      <c r="CH89" s="266">
        <v>147</v>
      </c>
      <c r="CI89" s="266">
        <v>158.69999999999999</v>
      </c>
      <c r="CJ89" s="266">
        <v>168</v>
      </c>
      <c r="CK89" s="345">
        <v>169</v>
      </c>
      <c r="CM89" s="157">
        <f>ROUND(CH89,0)</f>
        <v>147</v>
      </c>
      <c r="CN89" s="157">
        <f>ROUND(CI89,0)</f>
        <v>159</v>
      </c>
      <c r="CO89" s="157">
        <f>ROUND(CJ89,0)</f>
        <v>168</v>
      </c>
      <c r="CP89" s="161">
        <f>ROUND(CK89,0)</f>
        <v>169</v>
      </c>
      <c r="CR89" s="345">
        <f>ROUND(J89,0)</f>
        <v>147</v>
      </c>
      <c r="CS89" s="345">
        <f>ROUND(U89,0)</f>
        <v>153</v>
      </c>
      <c r="CT89" s="345">
        <f>ROUND(AA89,0)</f>
        <v>158</v>
      </c>
      <c r="CU89" s="345">
        <f>ROUND(AG89,0)</f>
        <v>161</v>
      </c>
      <c r="CW89" s="266">
        <v>154.4</v>
      </c>
      <c r="CX89" s="266">
        <v>166.4</v>
      </c>
      <c r="CY89" s="179">
        <v>187.2</v>
      </c>
      <c r="CZ89" s="345" t="e">
        <v>#REF!</v>
      </c>
      <c r="DB89" s="157">
        <f>ROUND(CW89,0)</f>
        <v>154</v>
      </c>
      <c r="DC89" s="157">
        <f>ROUND(CX89,0)</f>
        <v>166</v>
      </c>
      <c r="DD89" s="157">
        <f>ROUND(CY89,0)</f>
        <v>187</v>
      </c>
      <c r="DE89" s="161" t="e">
        <f>ROUND(CZ89,0)</f>
        <v>#REF!</v>
      </c>
      <c r="DG89" s="345">
        <f>ROUND(AM89,0)</f>
        <v>154</v>
      </c>
      <c r="DH89" s="345">
        <f>ROUND(AN89,0)</f>
        <v>160</v>
      </c>
      <c r="DI89" s="345">
        <f>ROUND(AO89,0)</f>
        <v>169</v>
      </c>
      <c r="DJ89" s="345" t="e">
        <f>ROUND(AP89,0)</f>
        <v>#REF!</v>
      </c>
      <c r="DL89" s="287"/>
    </row>
    <row r="90" spans="1:116">
      <c r="A90" s="212" t="s">
        <v>695</v>
      </c>
      <c r="B90" s="155"/>
      <c r="C90" s="101"/>
      <c r="D90" s="156"/>
      <c r="E90" s="213" t="str">
        <f>IF(ISERROR(E88/E89)," ",E88/E89)</f>
        <v xml:space="preserve"> </v>
      </c>
      <c r="F90" s="213" t="str">
        <f>IF(ISERROR(F88/F89)," ",F88/F89)</f>
        <v xml:space="preserve"> </v>
      </c>
      <c r="G90" s="213" t="str">
        <f>IF(ISERROR(G88/G89)," ",G88/G89)</f>
        <v xml:space="preserve"> </v>
      </c>
      <c r="H90" s="213" t="str">
        <f>IF(ISERROR(H88/H89)," ",H88/H89)</f>
        <v xml:space="preserve"> </v>
      </c>
      <c r="I90" s="158"/>
      <c r="J90" s="346">
        <f>IF(ISERROR(J88/J89)," ",J88/J89)</f>
        <v>0.27414965986394557</v>
      </c>
      <c r="K90" s="346">
        <f>IF(ISERROR(K88/K89)," ",K88/K89)</f>
        <v>0.2753433616742969</v>
      </c>
      <c r="L90" s="346">
        <f>IF(ISERROR(L88/L89)," ",L88/L89)</f>
        <v>0.27612412919569346</v>
      </c>
      <c r="M90" s="346">
        <f>IF(ISERROR(M88/M89)," ",M88/M89)</f>
        <v>0.27674129353233828</v>
      </c>
      <c r="N90" s="158"/>
      <c r="O90" s="213">
        <f t="shared" si="151"/>
        <v>0.27414965986394557</v>
      </c>
      <c r="P90" s="157"/>
      <c r="Q90" s="157"/>
      <c r="R90" s="157"/>
      <c r="S90" s="157"/>
      <c r="T90" s="158"/>
      <c r="U90" s="213">
        <f t="shared" si="152"/>
        <v>0.2753433616742969</v>
      </c>
      <c r="V90" s="157"/>
      <c r="W90" s="157"/>
      <c r="X90" s="157"/>
      <c r="Y90" s="157"/>
      <c r="Z90" s="158"/>
      <c r="AA90" s="213">
        <f t="shared" si="153"/>
        <v>0.27612412919569346</v>
      </c>
      <c r="AB90" s="157"/>
      <c r="AC90" s="157"/>
      <c r="AD90" s="157"/>
      <c r="AE90" s="157"/>
      <c r="AF90" s="158"/>
      <c r="AG90" s="213">
        <f t="shared" si="154"/>
        <v>0.27674129353233828</v>
      </c>
      <c r="AH90" s="157"/>
      <c r="AI90" s="157"/>
      <c r="AJ90" s="157"/>
      <c r="AK90" s="157"/>
      <c r="AL90" s="158"/>
      <c r="AM90" s="346">
        <f>IF(ISERROR(AM88/AM89)," ",AM88/AM89)</f>
        <v>0.25064766839378239</v>
      </c>
      <c r="AN90" s="346">
        <f>IF(ISERROR(AN88/AN89)," ",AN88/AN89)</f>
        <v>0.25140361821584528</v>
      </c>
      <c r="AO90" s="346">
        <f>IF(ISERROR(AO88/AO89)," ",AO88/AO89)</f>
        <v>0.24246008279124778</v>
      </c>
      <c r="AP90" s="346" t="str">
        <f>IF(ISERROR(AP88/AP89)," ",AP88/AP89)</f>
        <v xml:space="preserve"> </v>
      </c>
      <c r="AQ90" s="158"/>
      <c r="AR90" s="213">
        <f t="shared" si="138"/>
        <v>0.25064766839378239</v>
      </c>
      <c r="AS90" s="157"/>
      <c r="AT90" s="157"/>
      <c r="AU90" s="157"/>
      <c r="AV90" s="157"/>
      <c r="AW90" s="158"/>
      <c r="AX90" s="213">
        <f t="shared" si="139"/>
        <v>0.25140361821584528</v>
      </c>
      <c r="AY90" s="157"/>
      <c r="AZ90" s="157"/>
      <c r="BA90" s="157"/>
      <c r="BB90" s="157"/>
      <c r="BC90" s="158"/>
      <c r="BD90" s="213">
        <f t="shared" si="140"/>
        <v>0.24246008279124778</v>
      </c>
      <c r="BE90" s="157"/>
      <c r="BF90" s="157"/>
      <c r="BG90" s="157"/>
      <c r="BH90" s="157"/>
      <c r="BI90" s="158"/>
      <c r="BJ90" s="213" t="str">
        <f t="shared" si="141"/>
        <v xml:space="preserve"> </v>
      </c>
      <c r="BK90" s="157"/>
      <c r="BL90" s="157"/>
      <c r="BM90" s="157"/>
      <c r="BN90" s="157"/>
      <c r="BO90" s="158"/>
      <c r="BQ90" s="213">
        <f>ROUND(BQ88/BQ89,2)</f>
        <v>0.27</v>
      </c>
      <c r="BR90" s="213">
        <f>ROUND(BR88/BR89,2)</f>
        <v>0.28000000000000003</v>
      </c>
      <c r="BS90" s="213">
        <f>ROUND(BS88/BS89,2)</f>
        <v>0.3</v>
      </c>
      <c r="BT90" s="213">
        <f>ROUND(BT88/BT89,2)</f>
        <v>0.28000000000000003</v>
      </c>
      <c r="BU90" s="161"/>
      <c r="BW90" s="213">
        <f>IF(ISERROR(ROUND(BW88/BW89,2))," ",ROUND(BW88/BW89,2))</f>
        <v>0.34</v>
      </c>
      <c r="BX90" s="213">
        <f>IF(ISERROR(ROUND(BX88/BX89,2))," ",ROUND(BX88/BX89,2))</f>
        <v>0.34</v>
      </c>
      <c r="BY90" s="213">
        <f>IF(ISERROR(ROUND(BY88/BY89,2))," ",ROUND(BY88/BY89,2))</f>
        <v>0.34</v>
      </c>
      <c r="BZ90" s="213">
        <f>IF(ISERROR(ROUND(BZ88/BZ89,2))," ",ROUND(BZ88/BZ89,2))</f>
        <v>0.3</v>
      </c>
      <c r="CA90" s="161"/>
      <c r="CC90" s="213" t="e">
        <f>ROUND(CC88/CC89,2)</f>
        <v>#DIV/0!</v>
      </c>
      <c r="CD90" s="213" t="e">
        <f>ROUND(CD88/CD89,2)</f>
        <v>#DIV/0!</v>
      </c>
      <c r="CE90" s="213" t="e">
        <f>ROUND(CE88/CE89,2)</f>
        <v>#DIV/0!</v>
      </c>
      <c r="CF90" s="214" t="e">
        <f>ROUND(CF88/CF89,2)</f>
        <v>#DIV/0!</v>
      </c>
      <c r="CH90" s="213">
        <f>IF(ISERROR(ROUND(CH88/CH89,2))," ",ROUND(CH88/CH89,2))</f>
        <v>0.27</v>
      </c>
      <c r="CI90" s="213">
        <f>IF(ISERROR(ROUND(CI88/CI89,2))," ",ROUND(CI88/CI89,2))</f>
        <v>0.28000000000000003</v>
      </c>
      <c r="CJ90" s="213">
        <f>IF(ISERROR(ROUND(CJ88/CJ89,2))," ",ROUND(CJ88/CJ89,2))</f>
        <v>0.28000000000000003</v>
      </c>
      <c r="CK90" s="214">
        <f>IF(ISERROR(ROUND(CK88/CK89,2))," ",ROUND(CK88/CK89,2))</f>
        <v>0.28000000000000003</v>
      </c>
      <c r="CM90" s="213">
        <f>IF(ISERROR(ROUND(CM88/CM89,2))," ",ROUND(CM88/CM89,2))</f>
        <v>0.28999999999999998</v>
      </c>
      <c r="CN90" s="213">
        <f>IF(ISERROR(ROUND(CN88/CN89,2))," ",ROUND(CN88/CN89,2))</f>
        <v>0.28999999999999998</v>
      </c>
      <c r="CO90" s="213">
        <f>IF(ISERROR(ROUND(CO88/CO89,2))," ",ROUND(CO88/CO89,2))</f>
        <v>0.32</v>
      </c>
      <c r="CP90" s="214">
        <f>IF(ISERROR(ROUND(CP88/CP89,2))," ",ROUND(CP88/CP89,2))</f>
        <v>0.3</v>
      </c>
      <c r="CR90" s="213">
        <f>IF(ISERROR(ROUND(CR88/CR89,2))," ",ROUND(CR88/CR89,2))</f>
        <v>0.28999999999999998</v>
      </c>
      <c r="CS90" s="213">
        <f>IF(ISERROR(ROUND(CS88/CS89,2))," ",ROUND(CS88/CS89,2))</f>
        <v>0.28999999999999998</v>
      </c>
      <c r="CT90" s="213">
        <f>IF(ISERROR(ROUND(CT88/CT89,2))," ",ROUND(CT88/CT89,2))</f>
        <v>0.3</v>
      </c>
      <c r="CU90" s="214">
        <f>IF(ISERROR(ROUND(CU88/CU89,2))," ",ROUND(CU88/CU89,2))</f>
        <v>0.3</v>
      </c>
      <c r="CW90" s="213">
        <f>IF(ISERROR(ROUND(CW88/CW89,2))," ",ROUND(CW88/CW89,2))</f>
        <v>0.25</v>
      </c>
      <c r="CX90" s="213">
        <f>IF(ISERROR(ROUND(CX88/CX89,2))," ",ROUND(CX88/CX89,2))</f>
        <v>0.25</v>
      </c>
      <c r="CY90" s="555">
        <v>0.23</v>
      </c>
      <c r="CZ90" s="214" t="str">
        <f>IF(ISERROR(ROUND(CZ88/CZ89,2))," ",ROUND(CZ88/CZ89,2))</f>
        <v xml:space="preserve"> </v>
      </c>
      <c r="DB90" s="213" t="str">
        <f>IF(ISERROR(ROUND(DB88/DB89,2))," ",ROUND(DB88/DB89,2))</f>
        <v xml:space="preserve"> </v>
      </c>
      <c r="DC90" s="213" t="str">
        <f>IF(ISERROR(ROUND(DC88/DC89,2))," ",ROUND(DC88/DC89,2))</f>
        <v xml:space="preserve"> </v>
      </c>
      <c r="DD90" s="213" t="str">
        <f>IF(ISERROR(ROUND(DD88/DD89,2))," ",ROUND(DD88/DD89,2))</f>
        <v xml:space="preserve"> </v>
      </c>
      <c r="DE90" s="214" t="str">
        <f>IF(ISERROR(ROUND(DE88/DE89,2))," ",ROUND(DE88/DE89,2))</f>
        <v xml:space="preserve"> </v>
      </c>
      <c r="DG90" s="213" t="str">
        <f>IF(ISERROR(ROUND(DG88/DG89,2))," ",ROUND(DG88/DG89,2))</f>
        <v xml:space="preserve"> </v>
      </c>
      <c r="DH90" s="213" t="str">
        <f>IF(ISERROR(ROUND(DH88/DH89,2))," ",ROUND(DH88/DH89,2))</f>
        <v xml:space="preserve"> </v>
      </c>
      <c r="DI90" s="213" t="str">
        <f>IF(ISERROR(ROUND(DI88/DI89,2))," ",ROUND(DI88/DI89,2))</f>
        <v xml:space="preserve"> </v>
      </c>
      <c r="DJ90" s="214" t="str">
        <f>IF(ISERROR(ROUND(DJ88/DJ89,2))," ",ROUND(DJ88/DJ89,2))</f>
        <v xml:space="preserve"> </v>
      </c>
      <c r="DL90" s="287"/>
    </row>
    <row r="91" spans="1:116">
      <c r="A91" s="185"/>
      <c r="B91" s="155"/>
      <c r="C91" s="101"/>
      <c r="D91" s="156"/>
      <c r="E91" s="157"/>
      <c r="F91" s="157"/>
      <c r="G91" s="157"/>
      <c r="H91" s="157"/>
      <c r="I91" s="158"/>
      <c r="J91" s="157"/>
      <c r="K91" s="157"/>
      <c r="L91" s="157"/>
      <c r="M91" s="157"/>
      <c r="N91" s="158"/>
      <c r="O91" s="157"/>
      <c r="P91" s="157"/>
      <c r="Q91" s="157"/>
      <c r="R91" s="157"/>
      <c r="S91" s="157"/>
      <c r="T91" s="158"/>
      <c r="U91" s="157"/>
      <c r="V91" s="157"/>
      <c r="W91" s="157"/>
      <c r="X91" s="157"/>
      <c r="Y91" s="157"/>
      <c r="Z91" s="158"/>
      <c r="AA91" s="157"/>
      <c r="AB91" s="157"/>
      <c r="AC91" s="157"/>
      <c r="AD91" s="157"/>
      <c r="AE91" s="157"/>
      <c r="AF91" s="158"/>
      <c r="AG91" s="157"/>
      <c r="AH91" s="157"/>
      <c r="AI91" s="157"/>
      <c r="AJ91" s="157"/>
      <c r="AK91" s="157"/>
      <c r="AL91" s="158"/>
      <c r="AM91" s="157"/>
      <c r="AN91" s="157"/>
      <c r="AO91" s="157"/>
      <c r="AP91" s="157"/>
      <c r="AQ91" s="158"/>
      <c r="AR91" s="157"/>
      <c r="AS91" s="157"/>
      <c r="AT91" s="157"/>
      <c r="AU91" s="157"/>
      <c r="AV91" s="157"/>
      <c r="AW91" s="158"/>
      <c r="AX91" s="157"/>
      <c r="AY91" s="157"/>
      <c r="AZ91" s="157"/>
      <c r="BA91" s="157"/>
      <c r="BB91" s="157"/>
      <c r="BC91" s="158"/>
      <c r="BD91" s="157"/>
      <c r="BE91" s="157"/>
      <c r="BF91" s="157"/>
      <c r="BG91" s="157"/>
      <c r="BH91" s="157"/>
      <c r="BI91" s="158"/>
      <c r="BJ91" s="157"/>
      <c r="BK91" s="157"/>
      <c r="BL91" s="157"/>
      <c r="BM91" s="157"/>
      <c r="BN91" s="157"/>
      <c r="BO91" s="158"/>
      <c r="BQ91" s="157"/>
      <c r="BR91" s="157"/>
      <c r="BS91" s="157"/>
      <c r="BT91" s="157"/>
      <c r="BU91" s="161"/>
      <c r="BW91" s="157"/>
      <c r="BX91" s="157"/>
      <c r="BY91" s="157"/>
      <c r="BZ91" s="157"/>
      <c r="CA91" s="161"/>
      <c r="CC91" s="157"/>
      <c r="CD91" s="157"/>
      <c r="CE91" s="157"/>
      <c r="CF91" s="161"/>
      <c r="CH91" s="157"/>
      <c r="CI91" s="157"/>
      <c r="CJ91" s="157"/>
      <c r="CK91" s="161"/>
      <c r="CM91" s="157"/>
      <c r="CN91" s="157"/>
      <c r="CO91" s="157"/>
      <c r="CP91" s="161"/>
      <c r="CR91" s="157"/>
      <c r="CS91" s="157"/>
      <c r="CT91" s="157"/>
      <c r="CU91" s="161"/>
      <c r="CW91" s="157"/>
      <c r="CX91" s="157"/>
      <c r="CY91" s="157"/>
      <c r="CZ91" s="161"/>
      <c r="DB91" s="157"/>
      <c r="DC91" s="157"/>
      <c r="DD91" s="157"/>
      <c r="DE91" s="161"/>
      <c r="DG91" s="157"/>
      <c r="DH91" s="157"/>
      <c r="DI91" s="157"/>
      <c r="DJ91" s="161"/>
      <c r="DL91" s="287"/>
    </row>
    <row r="92" spans="1:116">
      <c r="A92" s="180" t="s">
        <v>595</v>
      </c>
      <c r="B92" s="155"/>
      <c r="C92" s="101"/>
      <c r="D92" s="156"/>
      <c r="E92" s="157"/>
      <c r="F92" s="157"/>
      <c r="G92" s="157"/>
      <c r="H92" s="157"/>
      <c r="I92" s="158"/>
      <c r="J92" s="157"/>
      <c r="K92" s="157"/>
      <c r="L92" s="157"/>
      <c r="M92" s="157"/>
      <c r="N92" s="158"/>
      <c r="O92" s="157"/>
      <c r="P92" s="157"/>
      <c r="Q92" s="157"/>
      <c r="R92" s="157"/>
      <c r="S92" s="157"/>
      <c r="T92" s="158"/>
      <c r="U92" s="157"/>
      <c r="V92" s="157"/>
      <c r="W92" s="157"/>
      <c r="X92" s="157"/>
      <c r="Y92" s="157"/>
      <c r="Z92" s="158"/>
      <c r="AA92" s="157"/>
      <c r="AB92" s="157"/>
      <c r="AC92" s="157"/>
      <c r="AD92" s="157"/>
      <c r="AE92" s="157"/>
      <c r="AF92" s="158"/>
      <c r="AG92" s="157"/>
      <c r="AH92" s="157"/>
      <c r="AI92" s="157"/>
      <c r="AJ92" s="157"/>
      <c r="AK92" s="157"/>
      <c r="AL92" s="158"/>
      <c r="AM92" s="157"/>
      <c r="AN92" s="157"/>
      <c r="AO92" s="157"/>
      <c r="AP92" s="157"/>
      <c r="AQ92" s="158"/>
      <c r="AR92" s="157"/>
      <c r="AS92" s="157"/>
      <c r="AT92" s="157"/>
      <c r="AU92" s="157"/>
      <c r="AV92" s="157"/>
      <c r="AW92" s="158"/>
      <c r="AX92" s="157"/>
      <c r="AY92" s="157"/>
      <c r="AZ92" s="157"/>
      <c r="BA92" s="157"/>
      <c r="BB92" s="157"/>
      <c r="BC92" s="158"/>
      <c r="BD92" s="157"/>
      <c r="BE92" s="157"/>
      <c r="BF92" s="157"/>
      <c r="BG92" s="157"/>
      <c r="BH92" s="157"/>
      <c r="BI92" s="158"/>
      <c r="BJ92" s="157"/>
      <c r="BK92" s="157"/>
      <c r="BL92" s="157"/>
      <c r="BM92" s="157"/>
      <c r="BN92" s="157"/>
      <c r="BO92" s="158"/>
      <c r="BQ92" s="157"/>
      <c r="BR92" s="157"/>
      <c r="BS92" s="157"/>
      <c r="BT92" s="157"/>
      <c r="BU92" s="161"/>
      <c r="BW92" s="157"/>
      <c r="BX92" s="157"/>
      <c r="BY92" s="157"/>
      <c r="BZ92" s="157"/>
      <c r="CA92" s="161"/>
      <c r="CC92" s="157"/>
      <c r="CD92" s="157"/>
      <c r="CE92" s="157"/>
      <c r="CF92" s="161"/>
      <c r="CH92" s="157"/>
      <c r="CI92" s="157"/>
      <c r="CJ92" s="157"/>
      <c r="CK92" s="161"/>
      <c r="CM92" s="173" t="e">
        <v>#REF!</v>
      </c>
      <c r="CN92" s="173"/>
      <c r="CO92" s="173"/>
      <c r="CP92" s="176"/>
      <c r="CR92" s="173" t="e">
        <v>#REF!</v>
      </c>
      <c r="CS92" s="173" t="e">
        <v>#REF!</v>
      </c>
      <c r="CT92" s="173" t="e">
        <v>#REF!</v>
      </c>
      <c r="CU92" s="176" t="e">
        <v>#REF!</v>
      </c>
      <c r="CW92" s="157"/>
      <c r="CX92" s="157"/>
      <c r="CY92" s="157"/>
      <c r="CZ92" s="161"/>
      <c r="DB92" s="173" t="e">
        <v>#REF!</v>
      </c>
      <c r="DC92" s="173" t="e">
        <v>#REF!</v>
      </c>
      <c r="DD92" s="173" t="e">
        <v>#REF!</v>
      </c>
      <c r="DE92" s="176" t="e">
        <v>#REF!</v>
      </c>
      <c r="DG92" s="173" t="e">
        <v>#REF!</v>
      </c>
      <c r="DH92" s="173" t="e">
        <v>#REF!</v>
      </c>
      <c r="DI92" s="173" t="e">
        <v>#REF!</v>
      </c>
      <c r="DJ92" s="176" t="e">
        <v>#REF!</v>
      </c>
      <c r="DL92" s="287"/>
    </row>
    <row r="93" spans="1:116">
      <c r="A93" s="185"/>
      <c r="B93" s="155"/>
      <c r="C93" s="101"/>
      <c r="D93" s="156"/>
      <c r="E93" s="157"/>
      <c r="F93" s="157"/>
      <c r="G93" s="157"/>
      <c r="H93" s="157"/>
      <c r="I93" s="158"/>
      <c r="J93" s="157"/>
      <c r="K93" s="157"/>
      <c r="L93" s="157"/>
      <c r="M93" s="157"/>
      <c r="N93" s="158"/>
      <c r="O93" s="157"/>
      <c r="P93" s="157"/>
      <c r="Q93" s="157"/>
      <c r="R93" s="157"/>
      <c r="S93" s="157"/>
      <c r="T93" s="158"/>
      <c r="U93" s="157"/>
      <c r="V93" s="157"/>
      <c r="W93" s="157"/>
      <c r="X93" s="157"/>
      <c r="Y93" s="157"/>
      <c r="Z93" s="158"/>
      <c r="AA93" s="157"/>
      <c r="AB93" s="157"/>
      <c r="AC93" s="157"/>
      <c r="AD93" s="157"/>
      <c r="AE93" s="157"/>
      <c r="AF93" s="158"/>
      <c r="AG93" s="157"/>
      <c r="AH93" s="157"/>
      <c r="AI93" s="157"/>
      <c r="AJ93" s="157"/>
      <c r="AK93" s="157"/>
      <c r="AL93" s="158"/>
      <c r="AM93" s="157"/>
      <c r="AN93" s="157"/>
      <c r="AO93" s="157"/>
      <c r="AP93" s="157"/>
      <c r="AQ93" s="158"/>
      <c r="AR93" s="157"/>
      <c r="AS93" s="157"/>
      <c r="AT93" s="157"/>
      <c r="AU93" s="157"/>
      <c r="AV93" s="157"/>
      <c r="AW93" s="158"/>
      <c r="AX93" s="157"/>
      <c r="AY93" s="157"/>
      <c r="AZ93" s="157"/>
      <c r="BA93" s="157"/>
      <c r="BB93" s="157"/>
      <c r="BC93" s="158"/>
      <c r="BD93" s="157"/>
      <c r="BE93" s="157"/>
      <c r="BF93" s="157"/>
      <c r="BG93" s="157"/>
      <c r="BH93" s="157"/>
      <c r="BI93" s="158"/>
      <c r="BJ93" s="157"/>
      <c r="BK93" s="157"/>
      <c r="BL93" s="157"/>
      <c r="BM93" s="157"/>
      <c r="BN93" s="157"/>
      <c r="BO93" s="158"/>
      <c r="BQ93" s="157"/>
      <c r="BR93" s="157"/>
      <c r="BS93" s="157"/>
      <c r="BT93" s="157"/>
      <c r="BU93" s="161"/>
      <c r="BW93" s="157"/>
      <c r="BX93" s="157"/>
      <c r="BY93" s="157"/>
      <c r="BZ93" s="157"/>
      <c r="CA93" s="161"/>
      <c r="CC93" s="157"/>
      <c r="CD93" s="157"/>
      <c r="CE93" s="157"/>
      <c r="CF93" s="161"/>
      <c r="CH93" s="157"/>
      <c r="CI93" s="157"/>
      <c r="CJ93" s="157"/>
      <c r="CK93" s="161"/>
      <c r="CM93" s="157"/>
      <c r="CN93" s="157"/>
      <c r="CO93" s="157"/>
      <c r="CP93" s="161"/>
      <c r="CR93" s="157"/>
      <c r="CS93" s="157"/>
      <c r="CT93" s="157"/>
      <c r="CU93" s="161"/>
      <c r="CW93" s="157"/>
      <c r="CX93" s="157"/>
      <c r="CY93" s="157"/>
      <c r="CZ93" s="161"/>
      <c r="DB93" s="157"/>
      <c r="DC93" s="157"/>
      <c r="DD93" s="157"/>
      <c r="DE93" s="161"/>
      <c r="DG93" s="157"/>
      <c r="DH93" s="157"/>
      <c r="DI93" s="157"/>
      <c r="DJ93" s="161"/>
    </row>
    <row r="94" spans="1:116">
      <c r="A94" s="185"/>
      <c r="B94" s="155"/>
      <c r="C94" s="101"/>
      <c r="D94" s="156"/>
      <c r="E94" s="157"/>
      <c r="F94" s="157"/>
      <c r="G94" s="157"/>
      <c r="H94" s="157"/>
      <c r="I94" s="158"/>
      <c r="J94" s="157"/>
      <c r="K94" s="157"/>
      <c r="L94" s="157"/>
      <c r="M94" s="157"/>
      <c r="N94" s="158"/>
      <c r="O94" s="157"/>
      <c r="P94" s="157"/>
      <c r="Q94" s="157"/>
      <c r="R94" s="157"/>
      <c r="S94" s="157"/>
      <c r="T94" s="158"/>
      <c r="U94" s="157"/>
      <c r="V94" s="157"/>
      <c r="W94" s="157"/>
      <c r="X94" s="157"/>
      <c r="Y94" s="157"/>
      <c r="Z94" s="158"/>
      <c r="AA94" s="157"/>
      <c r="AB94" s="157"/>
      <c r="AC94" s="157"/>
      <c r="AD94" s="157"/>
      <c r="AE94" s="157"/>
      <c r="AF94" s="158"/>
      <c r="AG94" s="157"/>
      <c r="AH94" s="157"/>
      <c r="AI94" s="157"/>
      <c r="AJ94" s="157"/>
      <c r="AK94" s="157"/>
      <c r="AL94" s="158"/>
      <c r="AM94" s="157"/>
      <c r="AN94" s="157"/>
      <c r="AO94" s="157"/>
      <c r="AP94" s="157"/>
      <c r="AQ94" s="158"/>
      <c r="AR94" s="157"/>
      <c r="AS94" s="157"/>
      <c r="AT94" s="157"/>
      <c r="AU94" s="157"/>
      <c r="AV94" s="157"/>
      <c r="AW94" s="158"/>
      <c r="AX94" s="157"/>
      <c r="AY94" s="157"/>
      <c r="AZ94" s="157"/>
      <c r="BA94" s="157"/>
      <c r="BB94" s="157"/>
      <c r="BC94" s="158"/>
      <c r="BD94" s="157"/>
      <c r="BE94" s="157"/>
      <c r="BF94" s="157"/>
      <c r="BG94" s="157"/>
      <c r="BH94" s="157"/>
      <c r="BI94" s="158"/>
      <c r="BJ94" s="157"/>
      <c r="BK94" s="157"/>
      <c r="BL94" s="157"/>
      <c r="BM94" s="157"/>
      <c r="BN94" s="157"/>
      <c r="BO94" s="158"/>
      <c r="BQ94" s="157"/>
      <c r="BR94" s="157"/>
      <c r="BS94" s="157"/>
      <c r="BT94" s="157"/>
      <c r="BU94" s="161"/>
      <c r="BW94" s="157"/>
      <c r="BX94" s="157"/>
      <c r="BY94" s="157"/>
      <c r="BZ94" s="157"/>
      <c r="CA94" s="161"/>
      <c r="CC94" s="157"/>
      <c r="CD94" s="157"/>
      <c r="CE94" s="157"/>
      <c r="CF94" s="161"/>
      <c r="CH94" s="157"/>
      <c r="CI94" s="157"/>
      <c r="CJ94" s="157"/>
      <c r="CK94" s="161"/>
      <c r="CM94" s="157"/>
      <c r="CN94" s="157"/>
      <c r="CO94" s="157"/>
      <c r="CP94" s="161"/>
      <c r="CR94" s="157"/>
      <c r="CS94" s="157"/>
      <c r="CT94" s="157"/>
      <c r="CU94" s="161"/>
      <c r="CW94" s="157"/>
      <c r="CX94" s="157"/>
      <c r="CY94" s="157"/>
      <c r="CZ94" s="161"/>
      <c r="DB94" s="157"/>
      <c r="DC94" s="157"/>
      <c r="DD94" s="157"/>
      <c r="DE94" s="161"/>
      <c r="DG94" s="157"/>
      <c r="DH94" s="157"/>
      <c r="DI94" s="157"/>
      <c r="DJ94" s="161"/>
    </row>
    <row r="95" spans="1:116">
      <c r="A95" s="185"/>
      <c r="B95" s="155"/>
      <c r="C95" s="101"/>
      <c r="D95" s="156"/>
      <c r="E95" s="157"/>
      <c r="F95" s="157"/>
      <c r="G95" s="157"/>
      <c r="H95" s="157"/>
      <c r="I95" s="158"/>
      <c r="J95" s="157"/>
      <c r="K95" s="157"/>
      <c r="L95" s="157"/>
      <c r="M95" s="157"/>
      <c r="N95" s="158"/>
      <c r="O95" s="157"/>
      <c r="P95" s="157"/>
      <c r="Q95" s="157"/>
      <c r="R95" s="157"/>
      <c r="S95" s="157"/>
      <c r="T95" s="158"/>
      <c r="U95" s="157"/>
      <c r="V95" s="157"/>
      <c r="W95" s="157"/>
      <c r="X95" s="157"/>
      <c r="Y95" s="157"/>
      <c r="Z95" s="158"/>
      <c r="AA95" s="157"/>
      <c r="AB95" s="157"/>
      <c r="AC95" s="157"/>
      <c r="AD95" s="157"/>
      <c r="AE95" s="157"/>
      <c r="AF95" s="158"/>
      <c r="AG95" s="157"/>
      <c r="AH95" s="157"/>
      <c r="AI95" s="157"/>
      <c r="AJ95" s="157"/>
      <c r="AK95" s="157"/>
      <c r="AL95" s="158"/>
      <c r="AM95" s="157"/>
      <c r="AN95" s="157"/>
      <c r="AO95" s="157"/>
      <c r="AP95" s="157"/>
      <c r="AQ95" s="158"/>
      <c r="AR95" s="157"/>
      <c r="AS95" s="157"/>
      <c r="AT95" s="157"/>
      <c r="AU95" s="157"/>
      <c r="AV95" s="157"/>
      <c r="AW95" s="158"/>
      <c r="AX95" s="157"/>
      <c r="AY95" s="157"/>
      <c r="AZ95" s="157"/>
      <c r="BA95" s="157"/>
      <c r="BB95" s="157"/>
      <c r="BC95" s="158"/>
      <c r="BD95" s="157"/>
      <c r="BE95" s="157"/>
      <c r="BF95" s="157"/>
      <c r="BG95" s="157"/>
      <c r="BH95" s="157"/>
      <c r="BI95" s="158"/>
      <c r="BJ95" s="157"/>
      <c r="BK95" s="157"/>
      <c r="BL95" s="157"/>
      <c r="BM95" s="157"/>
      <c r="BN95" s="157"/>
      <c r="BO95" s="158"/>
      <c r="BQ95" s="157"/>
      <c r="BR95" s="157"/>
      <c r="BS95" s="157"/>
      <c r="BT95" s="157"/>
      <c r="BU95" s="161"/>
      <c r="BW95" s="157"/>
      <c r="BX95" s="157"/>
      <c r="BY95" s="157"/>
      <c r="BZ95" s="157"/>
      <c r="CA95" s="161"/>
      <c r="CC95" s="157"/>
      <c r="CD95" s="157"/>
      <c r="CE95" s="157"/>
      <c r="CF95" s="161"/>
      <c r="CH95" s="157"/>
      <c r="CI95" s="157"/>
      <c r="CJ95" s="157"/>
      <c r="CK95" s="161"/>
      <c r="CM95" s="157"/>
      <c r="CN95" s="157"/>
      <c r="CO95" s="157"/>
      <c r="CP95" s="161"/>
      <c r="CR95" s="157"/>
      <c r="CS95" s="157"/>
      <c r="CT95" s="157"/>
      <c r="CU95" s="161"/>
      <c r="CW95" s="157"/>
      <c r="CX95" s="157"/>
      <c r="CY95" s="157"/>
      <c r="CZ95" s="161"/>
      <c r="DB95" s="157"/>
      <c r="DC95" s="157"/>
      <c r="DD95" s="157"/>
      <c r="DE95" s="161"/>
      <c r="DG95" s="157"/>
      <c r="DH95" s="157"/>
      <c r="DI95" s="157"/>
      <c r="DJ95" s="161"/>
    </row>
    <row r="96" spans="1:116">
      <c r="P96" s="92"/>
      <c r="Q96" s="215"/>
      <c r="V96" s="92"/>
      <c r="W96" s="215"/>
      <c r="AB96" s="92"/>
      <c r="AC96" s="215"/>
      <c r="AH96" s="92"/>
      <c r="AI96" s="215"/>
      <c r="AS96" s="92"/>
      <c r="AT96" s="215"/>
      <c r="AY96" s="92"/>
      <c r="AZ96" s="215"/>
      <c r="BE96" s="92"/>
      <c r="BF96" s="215"/>
      <c r="BK96" s="92"/>
      <c r="BL96" s="215"/>
      <c r="BQ96" s="215"/>
      <c r="BR96" s="215"/>
      <c r="BS96" s="215"/>
      <c r="BT96" s="215"/>
      <c r="BU96" s="215"/>
      <c r="BW96" s="215"/>
      <c r="BX96" s="215"/>
      <c r="BY96" s="215"/>
      <c r="BZ96" s="215"/>
      <c r="CA96" s="215"/>
      <c r="CC96" s="215"/>
      <c r="CD96" s="215"/>
      <c r="CE96" s="215"/>
      <c r="CF96" s="215"/>
      <c r="CH96" s="215"/>
      <c r="CI96" s="215"/>
      <c r="CJ96" s="215"/>
      <c r="CK96" s="215"/>
      <c r="CM96" s="215"/>
      <c r="CN96" s="215"/>
      <c r="CO96" s="215"/>
      <c r="CP96" s="215"/>
      <c r="CR96" s="215"/>
      <c r="CS96" s="215"/>
      <c r="CT96" s="215"/>
      <c r="CU96" s="215"/>
      <c r="CW96" s="215"/>
      <c r="CX96" s="215"/>
      <c r="CY96" s="215"/>
      <c r="CZ96" s="215"/>
      <c r="DB96" s="215"/>
      <c r="DC96" s="215"/>
      <c r="DD96" s="215"/>
      <c r="DE96" s="215"/>
      <c r="DG96" s="215"/>
      <c r="DH96" s="215"/>
      <c r="DI96" s="215"/>
      <c r="DJ96" s="215"/>
    </row>
    <row r="97" spans="16:63">
      <c r="P97" s="215"/>
      <c r="V97" s="215"/>
      <c r="AB97" s="215"/>
      <c r="AH97" s="215"/>
      <c r="AS97" s="215"/>
      <c r="AY97" s="215"/>
      <c r="BE97" s="215"/>
      <c r="BK97" s="215"/>
    </row>
    <row r="98" spans="16:63">
      <c r="P98" s="92"/>
      <c r="V98" s="92"/>
      <c r="AB98" s="92"/>
      <c r="AH98" s="92"/>
      <c r="AS98" s="92"/>
      <c r="AY98" s="92"/>
      <c r="BE98" s="92"/>
      <c r="BK98" s="92"/>
    </row>
    <row r="99" spans="16:63">
      <c r="P99" s="92"/>
      <c r="V99" s="92"/>
      <c r="AB99" s="92"/>
      <c r="AH99" s="92"/>
      <c r="AS99" s="92"/>
      <c r="AY99" s="92"/>
      <c r="BE99" s="92"/>
      <c r="BK99" s="92"/>
    </row>
    <row r="100" spans="16:63">
      <c r="P100" s="92"/>
      <c r="V100" s="92"/>
      <c r="AB100" s="92"/>
      <c r="AH100" s="92"/>
      <c r="AS100" s="92"/>
      <c r="AY100" s="92"/>
      <c r="BE100" s="92"/>
      <c r="BK100" s="92"/>
    </row>
    <row r="101" spans="16:63">
      <c r="P101" s="92"/>
      <c r="V101" s="92"/>
      <c r="AB101" s="92"/>
      <c r="AH101" s="92"/>
      <c r="AS101" s="92"/>
      <c r="AY101" s="92"/>
      <c r="BE101" s="92"/>
      <c r="BK101" s="92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  <customProperties>
    <customPr name="ColorPalett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4" enableFormatConditionsCalculation="0">
    <tabColor indexed="24"/>
    <pageSetUpPr fitToPage="1"/>
  </sheetPr>
  <dimension ref="A3:R48"/>
  <sheetViews>
    <sheetView showGridLines="0" view="pageBreakPreview" zoomScale="60" zoomScaleNormal="60" workbookViewId="0">
      <selection activeCell="C30" sqref="C30"/>
    </sheetView>
  </sheetViews>
  <sheetFormatPr defaultColWidth="9.140625" defaultRowHeight="12.75"/>
  <cols>
    <col min="1" max="1" width="76.7109375" customWidth="1"/>
    <col min="2" max="9" width="10.85546875" customWidth="1"/>
  </cols>
  <sheetData>
    <row r="3" spans="1:18" ht="16.5" thickBot="1">
      <c r="A3" s="465" t="s">
        <v>756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46">
        <v>2011</v>
      </c>
      <c r="C4" s="847"/>
      <c r="D4" s="847"/>
      <c r="E4" s="848"/>
      <c r="F4" s="855">
        <v>2012</v>
      </c>
      <c r="G4" s="841"/>
      <c r="H4" s="841"/>
      <c r="I4" s="856"/>
      <c r="J4" s="852">
        <v>2013</v>
      </c>
      <c r="K4" s="853"/>
      <c r="L4" s="853"/>
      <c r="M4" s="854"/>
    </row>
    <row r="5" spans="1:18" ht="16.5" thickBot="1">
      <c r="A5" s="450" t="s">
        <v>842</v>
      </c>
      <c r="B5" s="452" t="s">
        <v>821</v>
      </c>
      <c r="C5" s="452" t="s">
        <v>822</v>
      </c>
      <c r="D5" s="452" t="s">
        <v>824</v>
      </c>
      <c r="E5" s="453" t="s">
        <v>825</v>
      </c>
      <c r="F5" s="586" t="s">
        <v>821</v>
      </c>
      <c r="G5" s="586" t="s">
        <v>822</v>
      </c>
      <c r="H5" s="586" t="s">
        <v>824</v>
      </c>
      <c r="I5" s="587" t="s">
        <v>825</v>
      </c>
      <c r="J5" s="687" t="s">
        <v>821</v>
      </c>
      <c r="K5" s="687" t="s">
        <v>822</v>
      </c>
      <c r="L5" s="687" t="s">
        <v>824</v>
      </c>
      <c r="M5" s="713" t="s">
        <v>825</v>
      </c>
    </row>
    <row r="6" spans="1:18" ht="15.75">
      <c r="A6" s="454" t="s">
        <v>236</v>
      </c>
      <c r="B6" s="360">
        <v>460.23883102097102</v>
      </c>
      <c r="C6" s="360">
        <v>511.41154975232803</v>
      </c>
      <c r="D6" s="360">
        <v>543.54697649568106</v>
      </c>
      <c r="E6" s="360">
        <v>506.88868319034009</v>
      </c>
      <c r="F6" s="588">
        <v>452.56896733580999</v>
      </c>
      <c r="G6" s="588">
        <v>462.65510650921198</v>
      </c>
      <c r="H6" s="588">
        <v>495.98042606972797</v>
      </c>
      <c r="I6" s="588">
        <v>467.40801428098007</v>
      </c>
      <c r="J6" s="689">
        <v>463.300334367115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132.32120877407402</v>
      </c>
      <c r="C7" s="360">
        <v>155.13627370762896</v>
      </c>
      <c r="D7" s="360">
        <v>157.13869688709696</v>
      </c>
      <c r="E7" s="360">
        <v>156.45558843791599</v>
      </c>
      <c r="F7" s="588">
        <v>140.65971830609399</v>
      </c>
      <c r="G7" s="588">
        <v>144.201990573345</v>
      </c>
      <c r="H7" s="588">
        <v>146.86165282071602</v>
      </c>
      <c r="I7" s="588">
        <v>148.49442369864096</v>
      </c>
      <c r="J7" s="689">
        <v>141.954382547145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592.56003979504499</v>
      </c>
      <c r="C8" s="362">
        <v>666.54782345995704</v>
      </c>
      <c r="D8" s="362">
        <v>700.68567338277808</v>
      </c>
      <c r="E8" s="362">
        <v>663.34427162825614</v>
      </c>
      <c r="F8" s="589">
        <v>593.22868564190401</v>
      </c>
      <c r="G8" s="589">
        <v>606.85709708255683</v>
      </c>
      <c r="H8" s="589">
        <v>642.8420788904441</v>
      </c>
      <c r="I8" s="589">
        <v>615.90243797962103</v>
      </c>
      <c r="J8" s="690">
        <v>605.25471691426003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35.592327142419002</v>
      </c>
      <c r="C9" s="360">
        <v>35.579960205486991</v>
      </c>
      <c r="D9" s="360">
        <v>43.691301722228005</v>
      </c>
      <c r="E9" s="360">
        <v>29.098597762417995</v>
      </c>
      <c r="F9" s="588">
        <v>27.804210402150002</v>
      </c>
      <c r="G9" s="588">
        <v>32.603984907590998</v>
      </c>
      <c r="H9" s="588">
        <v>33.363507702063998</v>
      </c>
      <c r="I9" s="588">
        <v>27.683339553548009</v>
      </c>
      <c r="J9" s="689">
        <v>20.722727368594999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628.15236693746397</v>
      </c>
      <c r="C10" s="364">
        <v>702.12778366544399</v>
      </c>
      <c r="D10" s="364">
        <v>744.37697510500607</v>
      </c>
      <c r="E10" s="364">
        <v>692.44286939067433</v>
      </c>
      <c r="F10" s="590">
        <v>621.03289604405404</v>
      </c>
      <c r="G10" s="590">
        <v>639.4610819901477</v>
      </c>
      <c r="H10" s="590">
        <v>676.2055865925081</v>
      </c>
      <c r="I10" s="590">
        <v>643.58577753316899</v>
      </c>
      <c r="J10" s="691">
        <v>625.977444282855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29.006736013563</v>
      </c>
      <c r="C11" s="366">
        <v>35.442132834413002</v>
      </c>
      <c r="D11" s="366">
        <v>35.066146694827893</v>
      </c>
      <c r="E11" s="366">
        <v>43.912947039384136</v>
      </c>
      <c r="F11" s="591">
        <v>34.533695160899995</v>
      </c>
      <c r="G11" s="591">
        <v>34.437444540002005</v>
      </c>
      <c r="H11" s="591">
        <v>43.354494516853009</v>
      </c>
      <c r="I11" s="591">
        <v>42.831459286066973</v>
      </c>
      <c r="J11" s="692">
        <v>43.290888420115039</v>
      </c>
      <c r="K11" s="692"/>
      <c r="L11" s="692"/>
      <c r="M11" s="692"/>
      <c r="N11" s="585"/>
      <c r="O11" s="585"/>
      <c r="P11" s="585"/>
      <c r="Q11" s="585"/>
      <c r="R11" s="585"/>
    </row>
    <row r="12" spans="1:18" ht="18.75">
      <c r="A12" s="457" t="s">
        <v>599</v>
      </c>
      <c r="B12" s="368">
        <v>657.15910295102697</v>
      </c>
      <c r="C12" s="368">
        <v>737.56991649985696</v>
      </c>
      <c r="D12" s="368">
        <v>779.44312179983376</v>
      </c>
      <c r="E12" s="368">
        <v>736.35581643005889</v>
      </c>
      <c r="F12" s="592">
        <v>655.56659120495408</v>
      </c>
      <c r="G12" s="592">
        <v>673.89852653014975</v>
      </c>
      <c r="H12" s="592">
        <v>719.56008110936091</v>
      </c>
      <c r="I12" s="592">
        <v>686.41723681923622</v>
      </c>
      <c r="J12" s="693">
        <v>669.26833270297004</v>
      </c>
      <c r="K12" s="693"/>
      <c r="L12" s="693"/>
      <c r="M12" s="693"/>
      <c r="N12" s="585"/>
      <c r="O12" s="585"/>
      <c r="P12" s="585"/>
      <c r="Q12" s="585"/>
      <c r="R12" s="585"/>
    </row>
    <row r="13" spans="1:18" ht="18.75">
      <c r="A13" s="458" t="s">
        <v>600</v>
      </c>
      <c r="B13" s="360">
        <v>30.879161934540001</v>
      </c>
      <c r="C13" s="360">
        <v>36.626082720921993</v>
      </c>
      <c r="D13" s="360">
        <v>37.336653992682017</v>
      </c>
      <c r="E13" s="360">
        <v>35.611240580464013</v>
      </c>
      <c r="F13" s="588">
        <v>30.61241649882</v>
      </c>
      <c r="G13" s="588">
        <v>33.501039749317002</v>
      </c>
      <c r="H13" s="588">
        <v>41.320744406267991</v>
      </c>
      <c r="I13" s="588">
        <v>38.477229485967015</v>
      </c>
      <c r="J13" s="689">
        <v>30.252409993574997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9"/>
      <c r="B14" s="370"/>
      <c r="C14" s="370"/>
      <c r="D14" s="370"/>
      <c r="E14" s="370"/>
      <c r="F14" s="593"/>
      <c r="G14" s="593"/>
      <c r="H14" s="593"/>
      <c r="I14" s="593"/>
      <c r="J14" s="712"/>
      <c r="K14" s="712"/>
      <c r="L14" s="712"/>
      <c r="M14" s="712"/>
      <c r="N14" s="585"/>
      <c r="O14" s="585"/>
      <c r="P14" s="585"/>
      <c r="Q14" s="585"/>
      <c r="R14" s="585"/>
    </row>
    <row r="15" spans="1:18" ht="15.75">
      <c r="A15" s="460" t="s">
        <v>868</v>
      </c>
      <c r="B15" s="360">
        <v>277.97928340789201</v>
      </c>
      <c r="C15" s="360">
        <v>327.49563718375805</v>
      </c>
      <c r="D15" s="360">
        <v>326.42576501990402</v>
      </c>
      <c r="E15" s="360">
        <v>282.5967389460759</v>
      </c>
      <c r="F15" s="588">
        <v>256.620946655034</v>
      </c>
      <c r="G15" s="588">
        <v>265.43525638872495</v>
      </c>
      <c r="H15" s="588">
        <v>283.66968413647601</v>
      </c>
      <c r="I15" s="588">
        <v>274.16755003493483</v>
      </c>
      <c r="J15" s="689">
        <v>267.92202855782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770</v>
      </c>
      <c r="B16" s="360">
        <v>0</v>
      </c>
      <c r="C16" s="360">
        <v>0</v>
      </c>
      <c r="D16" s="360">
        <v>0</v>
      </c>
      <c r="E16" s="360">
        <v>0</v>
      </c>
      <c r="F16" s="588">
        <v>0</v>
      </c>
      <c r="G16" s="588">
        <v>0</v>
      </c>
      <c r="H16" s="588">
        <v>0</v>
      </c>
      <c r="I16" s="588">
        <v>-42.043539694844</v>
      </c>
      <c r="J16" s="689">
        <v>0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1" t="s">
        <v>852</v>
      </c>
      <c r="B17" s="360">
        <v>277.97928340789201</v>
      </c>
      <c r="C17" s="360">
        <v>327.49563718375805</v>
      </c>
      <c r="D17" s="360">
        <v>326.42576501990402</v>
      </c>
      <c r="E17" s="360">
        <v>282.5967389460759</v>
      </c>
      <c r="F17" s="588">
        <v>256.62095773119</v>
      </c>
      <c r="G17" s="588">
        <v>265.43522023007694</v>
      </c>
      <c r="H17" s="588">
        <v>283.66970921896802</v>
      </c>
      <c r="I17" s="588">
        <v>232.12401034009088</v>
      </c>
      <c r="J17" s="689">
        <v>267.95095605782001</v>
      </c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455" t="s">
        <v>346</v>
      </c>
      <c r="B18" s="360">
        <v>-133.209983315502</v>
      </c>
      <c r="C18" s="360">
        <v>-146.97820207130096</v>
      </c>
      <c r="D18" s="360">
        <v>-143.33393521620707</v>
      </c>
      <c r="E18" s="360">
        <v>-167.97619350121391</v>
      </c>
      <c r="F18" s="588">
        <v>-87.731462679822002</v>
      </c>
      <c r="G18" s="588">
        <v>-74.742203009071986</v>
      </c>
      <c r="H18" s="588">
        <v>-70.564673515126003</v>
      </c>
      <c r="I18" s="588">
        <v>-72.112448894744006</v>
      </c>
      <c r="J18" s="689">
        <v>-74.821548807950009</v>
      </c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6" t="s">
        <v>849</v>
      </c>
      <c r="B20" s="368">
        <v>144.76825870393202</v>
      </c>
      <c r="C20" s="368">
        <v>180.51339176448607</v>
      </c>
      <c r="D20" s="368">
        <v>183.09184964011996</v>
      </c>
      <c r="E20" s="368">
        <v>114.62055866914403</v>
      </c>
      <c r="F20" s="592">
        <v>168.88856735836799</v>
      </c>
      <c r="G20" s="592">
        <v>190.69308200155996</v>
      </c>
      <c r="H20" s="592">
        <v>213.10503910312207</v>
      </c>
      <c r="I20" s="592">
        <v>160.0115646984508</v>
      </c>
      <c r="J20" s="693">
        <v>193.12224845903498</v>
      </c>
      <c r="K20" s="693"/>
      <c r="L20" s="693"/>
      <c r="M20" s="693"/>
      <c r="N20" s="585"/>
      <c r="O20" s="585"/>
      <c r="P20" s="585"/>
      <c r="Q20" s="585"/>
      <c r="R20" s="585"/>
    </row>
    <row r="21" spans="1:18" ht="15.75">
      <c r="A21" s="455"/>
      <c r="B21" s="360"/>
      <c r="C21" s="360"/>
      <c r="D21" s="360"/>
      <c r="E21" s="360"/>
      <c r="F21" s="588"/>
      <c r="G21" s="588"/>
      <c r="H21" s="588"/>
      <c r="I21" s="588"/>
      <c r="J21" s="689"/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55" t="s">
        <v>772</v>
      </c>
      <c r="B22" s="372">
        <v>42.300149561895012</v>
      </c>
      <c r="C22" s="372">
        <v>44.401978694832188</v>
      </c>
      <c r="D22" s="372">
        <v>41.879356670201311</v>
      </c>
      <c r="E22" s="372">
        <v>38.377742477290219</v>
      </c>
      <c r="F22" s="594">
        <v>39.144909166795067</v>
      </c>
      <c r="G22" s="594">
        <v>39.388015545223119</v>
      </c>
      <c r="H22" s="594">
        <v>39.422654422287643</v>
      </c>
      <c r="I22" s="594">
        <v>39.941821872858242</v>
      </c>
      <c r="J22" s="708">
        <v>40.032079132709733</v>
      </c>
      <c r="K22" s="708"/>
      <c r="L22" s="708"/>
      <c r="M22" s="708"/>
      <c r="N22" s="585"/>
      <c r="O22" s="585"/>
      <c r="P22" s="585"/>
      <c r="Q22" s="585"/>
      <c r="R22" s="585"/>
    </row>
    <row r="23" spans="1:18" ht="15.75">
      <c r="A23" s="455" t="s">
        <v>237</v>
      </c>
      <c r="B23" s="372">
        <v>42.300149561895012</v>
      </c>
      <c r="C23" s="372">
        <v>44.401978694832188</v>
      </c>
      <c r="D23" s="372">
        <v>41.879356670201311</v>
      </c>
      <c r="E23" s="372">
        <v>38.377742477290219</v>
      </c>
      <c r="F23" s="594">
        <v>39.144910856349739</v>
      </c>
      <c r="G23" s="594">
        <v>39.38801017963074</v>
      </c>
      <c r="H23" s="594">
        <v>39.422657908096916</v>
      </c>
      <c r="I23" s="594">
        <v>33.816751370598134</v>
      </c>
      <c r="J23" s="708">
        <v>40.036401390104338</v>
      </c>
      <c r="K23" s="708"/>
      <c r="L23" s="708"/>
      <c r="M23" s="708"/>
      <c r="N23" s="585"/>
      <c r="O23" s="585"/>
      <c r="P23" s="585"/>
      <c r="Q23" s="585"/>
      <c r="R23" s="585"/>
    </row>
    <row r="24" spans="1:18" ht="15.75">
      <c r="A24" s="455" t="s">
        <v>238</v>
      </c>
      <c r="B24" s="372">
        <v>22.029407803047732</v>
      </c>
      <c r="C24" s="372">
        <v>24.474071911868858</v>
      </c>
      <c r="D24" s="372">
        <v>23.49008471809174</v>
      </c>
      <c r="E24" s="372">
        <v>15.565920185819706</v>
      </c>
      <c r="F24" s="594">
        <v>25.762229134944931</v>
      </c>
      <c r="G24" s="594">
        <v>28.29700236672479</v>
      </c>
      <c r="H24" s="594">
        <v>29.616017438679137</v>
      </c>
      <c r="I24" s="594">
        <v>23.311122756753974</v>
      </c>
      <c r="J24" s="708">
        <v>28.855727818328607</v>
      </c>
      <c r="K24" s="708"/>
      <c r="L24" s="708"/>
      <c r="M24" s="708"/>
      <c r="N24" s="585"/>
      <c r="O24" s="585"/>
      <c r="P24" s="585"/>
      <c r="Q24" s="585"/>
      <c r="R24" s="585"/>
    </row>
    <row r="25" spans="1:18" ht="15.75">
      <c r="A25" s="455"/>
      <c r="B25" s="372"/>
      <c r="C25" s="372"/>
      <c r="D25" s="372"/>
      <c r="E25" s="372"/>
      <c r="F25" s="594"/>
      <c r="G25" s="594"/>
      <c r="H25" s="594"/>
      <c r="I25" s="594"/>
      <c r="J25" s="708"/>
      <c r="K25" s="708"/>
      <c r="L25" s="708"/>
      <c r="M25" s="708"/>
      <c r="N25" s="585"/>
      <c r="O25" s="585"/>
      <c r="P25" s="585"/>
      <c r="Q25" s="585"/>
      <c r="R25" s="585"/>
    </row>
    <row r="26" spans="1:18" ht="15.75">
      <c r="A26" s="455" t="s">
        <v>239</v>
      </c>
      <c r="B26" s="360">
        <v>88.916151113999987</v>
      </c>
      <c r="C26" s="360">
        <v>105.3936749066</v>
      </c>
      <c r="D26" s="360">
        <v>104.21245946779999</v>
      </c>
      <c r="E26" s="360">
        <v>92.625925196420042</v>
      </c>
      <c r="F26" s="588">
        <v>45.8183115</v>
      </c>
      <c r="G26" s="588">
        <v>61.034852900000011</v>
      </c>
      <c r="H26" s="588">
        <v>46.573840099999998</v>
      </c>
      <c r="I26" s="588">
        <v>68.02351247499999</v>
      </c>
      <c r="J26" s="689">
        <v>46.0481245</v>
      </c>
      <c r="K26" s="689"/>
      <c r="L26" s="689"/>
      <c r="M26" s="689"/>
      <c r="N26" s="585"/>
      <c r="O26" s="585"/>
      <c r="P26" s="585"/>
      <c r="Q26" s="585"/>
      <c r="R26" s="585"/>
    </row>
    <row r="27" spans="1:18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9">
        <v>0</v>
      </c>
      <c r="K27" s="689"/>
      <c r="L27" s="689"/>
      <c r="M27" s="689"/>
      <c r="N27" s="585"/>
      <c r="O27" s="585"/>
      <c r="P27" s="585"/>
      <c r="Q27" s="585"/>
      <c r="R27" s="585"/>
    </row>
    <row r="28" spans="1:18" ht="15.75">
      <c r="A28" s="463"/>
      <c r="B28" s="374"/>
      <c r="C28" s="374"/>
      <c r="D28" s="374"/>
      <c r="E28" s="374"/>
      <c r="F28" s="595"/>
      <c r="G28" s="595"/>
      <c r="H28" s="595"/>
      <c r="I28" s="595"/>
      <c r="J28" s="710"/>
      <c r="K28" s="710"/>
      <c r="L28" s="710"/>
      <c r="M28" s="710"/>
      <c r="N28" s="585"/>
      <c r="O28" s="585"/>
      <c r="P28" s="585"/>
      <c r="Q28" s="585"/>
      <c r="R28" s="585"/>
    </row>
    <row r="29" spans="1:18" ht="15.75">
      <c r="A29" s="464" t="s">
        <v>574</v>
      </c>
      <c r="B29" s="360">
        <v>3059</v>
      </c>
      <c r="C29" s="360">
        <v>3061</v>
      </c>
      <c r="D29" s="360">
        <v>3138</v>
      </c>
      <c r="E29" s="360">
        <v>3137</v>
      </c>
      <c r="F29" s="588">
        <v>3110</v>
      </c>
      <c r="G29" s="588">
        <v>3132</v>
      </c>
      <c r="H29" s="588">
        <v>3247</v>
      </c>
      <c r="I29" s="588">
        <v>3207</v>
      </c>
      <c r="J29" s="689">
        <v>3214</v>
      </c>
      <c r="K29" s="689"/>
      <c r="L29" s="689"/>
      <c r="M29" s="689"/>
      <c r="N29" s="585"/>
      <c r="O29" s="585"/>
      <c r="P29" s="585"/>
      <c r="Q29" s="585"/>
      <c r="R29" s="585"/>
    </row>
    <row r="30" spans="1:18" ht="15.75">
      <c r="A30" s="455" t="s">
        <v>578</v>
      </c>
      <c r="B30" s="360">
        <v>1944</v>
      </c>
      <c r="C30" s="360">
        <v>1900</v>
      </c>
      <c r="D30" s="360">
        <v>1928</v>
      </c>
      <c r="E30" s="360">
        <v>1866</v>
      </c>
      <c r="F30" s="588">
        <v>1801</v>
      </c>
      <c r="G30" s="588">
        <v>1791</v>
      </c>
      <c r="H30" s="588">
        <v>1881</v>
      </c>
      <c r="I30" s="588">
        <v>1816</v>
      </c>
      <c r="J30" s="689">
        <v>1802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 t="s">
        <v>575</v>
      </c>
      <c r="B31" s="360">
        <v>124</v>
      </c>
      <c r="C31" s="360">
        <v>141</v>
      </c>
      <c r="D31" s="360">
        <v>154</v>
      </c>
      <c r="E31" s="360">
        <v>158</v>
      </c>
      <c r="F31" s="588">
        <v>150</v>
      </c>
      <c r="G31" s="588">
        <v>161</v>
      </c>
      <c r="H31" s="588">
        <v>163</v>
      </c>
      <c r="I31" s="588">
        <v>173</v>
      </c>
      <c r="J31" s="689">
        <v>169</v>
      </c>
      <c r="K31" s="689"/>
      <c r="L31" s="689"/>
      <c r="M31" s="689"/>
      <c r="N31" s="585"/>
      <c r="O31" s="585"/>
      <c r="P31" s="585"/>
      <c r="Q31" s="585"/>
      <c r="R31" s="585"/>
    </row>
    <row r="32" spans="1:18" ht="15.75">
      <c r="A32" s="455" t="s">
        <v>576</v>
      </c>
      <c r="B32" s="360">
        <v>65</v>
      </c>
      <c r="C32" s="360">
        <v>73</v>
      </c>
      <c r="D32" s="360">
        <v>75</v>
      </c>
      <c r="E32" s="360">
        <v>71</v>
      </c>
      <c r="F32" s="588">
        <v>63</v>
      </c>
      <c r="G32" s="588">
        <v>65</v>
      </c>
      <c r="H32" s="588">
        <v>67</v>
      </c>
      <c r="I32" s="588">
        <v>64</v>
      </c>
      <c r="J32" s="689">
        <v>63</v>
      </c>
      <c r="K32" s="689"/>
      <c r="L32" s="689"/>
      <c r="M32" s="689"/>
      <c r="N32" s="585"/>
      <c r="O32" s="585"/>
      <c r="P32" s="585"/>
      <c r="Q32" s="585"/>
      <c r="R32" s="585"/>
    </row>
    <row r="33" spans="1:18" ht="15.75">
      <c r="A33" s="455" t="s">
        <v>579</v>
      </c>
      <c r="B33" s="360">
        <v>114</v>
      </c>
      <c r="C33" s="360">
        <v>127</v>
      </c>
      <c r="D33" s="360">
        <v>129</v>
      </c>
      <c r="E33" s="360">
        <v>120</v>
      </c>
      <c r="F33" s="588">
        <v>106</v>
      </c>
      <c r="G33" s="588">
        <v>106</v>
      </c>
      <c r="H33" s="588">
        <v>108</v>
      </c>
      <c r="I33" s="588">
        <v>105</v>
      </c>
      <c r="J33" s="689">
        <v>104</v>
      </c>
      <c r="K33" s="689"/>
      <c r="L33" s="689"/>
      <c r="M33" s="689"/>
      <c r="N33" s="585"/>
      <c r="O33" s="585"/>
      <c r="P33" s="585"/>
      <c r="Q33" s="585"/>
      <c r="R33" s="585"/>
    </row>
    <row r="34" spans="1:18" ht="15.75">
      <c r="A34" s="462" t="s">
        <v>578</v>
      </c>
      <c r="B34" s="374">
        <v>38</v>
      </c>
      <c r="C34" s="374">
        <v>41</v>
      </c>
      <c r="D34" s="374">
        <v>42</v>
      </c>
      <c r="E34" s="374">
        <v>39</v>
      </c>
      <c r="F34" s="595">
        <v>33</v>
      </c>
      <c r="G34" s="595">
        <v>34</v>
      </c>
      <c r="H34" s="595">
        <v>37</v>
      </c>
      <c r="I34" s="595">
        <v>33</v>
      </c>
      <c r="J34" s="710">
        <v>31</v>
      </c>
      <c r="K34" s="710"/>
      <c r="L34" s="710"/>
      <c r="M34" s="710"/>
      <c r="N34" s="585"/>
      <c r="O34" s="585"/>
      <c r="P34" s="585"/>
      <c r="Q34" s="585"/>
      <c r="R34" s="585"/>
    </row>
    <row r="35" spans="1:18">
      <c r="A35" s="3"/>
    </row>
    <row r="36" spans="1:18">
      <c r="A36" s="3"/>
    </row>
    <row r="37" spans="1:18">
      <c r="A37" s="3"/>
    </row>
    <row r="38" spans="1:18">
      <c r="A38" s="3"/>
    </row>
    <row r="39" spans="1:18">
      <c r="A39" s="3"/>
    </row>
    <row r="40" spans="1:18">
      <c r="A40" s="3"/>
    </row>
    <row r="41" spans="1:18">
      <c r="A41" s="3"/>
    </row>
    <row r="42" spans="1:18">
      <c r="A42" s="3"/>
    </row>
    <row r="43" spans="1:18">
      <c r="A43" s="3"/>
    </row>
    <row r="44" spans="1:18">
      <c r="A44" s="3"/>
    </row>
    <row r="45" spans="1:18">
      <c r="A45" s="3"/>
    </row>
    <row r="46" spans="1:18">
      <c r="A46" s="3"/>
    </row>
    <row r="47" spans="1:18">
      <c r="A47" s="3"/>
    </row>
    <row r="48" spans="1:18">
      <c r="A48" s="3"/>
    </row>
  </sheetData>
  <mergeCells count="4">
    <mergeCell ref="B4:E4"/>
    <mergeCell ref="J4:M4"/>
    <mergeCell ref="B3:E3"/>
    <mergeCell ref="F4:I4"/>
  </mergeCells>
  <phoneticPr fontId="12" type="noConversion"/>
  <pageMargins left="0.42" right="0.39" top="0.984251969" bottom="0.984251969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 enableFormatConditionsCalculation="0">
    <tabColor indexed="24"/>
    <pageSetUpPr fitToPage="1"/>
  </sheetPr>
  <dimension ref="A3:R36"/>
  <sheetViews>
    <sheetView showGridLines="0" view="pageBreakPreview" zoomScale="60" zoomScaleNormal="60" workbookViewId="0">
      <selection activeCell="G46" sqref="G46"/>
    </sheetView>
  </sheetViews>
  <sheetFormatPr defaultColWidth="9.140625" defaultRowHeight="12.75"/>
  <cols>
    <col min="1" max="1" width="76.7109375" customWidth="1"/>
    <col min="2" max="9" width="10.85546875" customWidth="1"/>
  </cols>
  <sheetData>
    <row r="3" spans="1:18" ht="16.5" thickBot="1">
      <c r="A3" s="465" t="s">
        <v>915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8.75">
      <c r="A6" s="816" t="s">
        <v>948</v>
      </c>
      <c r="B6" s="817">
        <v>133.17882607556803</v>
      </c>
      <c r="C6" s="817">
        <v>153.81079923156395</v>
      </c>
      <c r="D6" s="817">
        <v>197.90140527038801</v>
      </c>
      <c r="E6" s="817">
        <v>141.81711175505012</v>
      </c>
      <c r="F6" s="818">
        <v>120.497688005656</v>
      </c>
      <c r="G6" s="818">
        <v>143.08152656432401</v>
      </c>
      <c r="H6" s="818">
        <v>193.92628587349992</v>
      </c>
      <c r="I6" s="818">
        <v>126.29516354814405</v>
      </c>
      <c r="J6" s="819">
        <v>106.351558937505</v>
      </c>
      <c r="K6" s="819"/>
      <c r="L6" s="819"/>
      <c r="M6" s="819"/>
      <c r="N6" s="585"/>
      <c r="O6" s="585"/>
      <c r="P6" s="585"/>
      <c r="Q6" s="585"/>
      <c r="R6" s="585"/>
    </row>
    <row r="7" spans="1:18" ht="18.75">
      <c r="A7" s="479" t="s">
        <v>949</v>
      </c>
      <c r="B7" s="478">
        <v>7.437999947992</v>
      </c>
      <c r="C7" s="478">
        <v>11.542327641323997</v>
      </c>
      <c r="D7" s="478">
        <v>20.723035832335995</v>
      </c>
      <c r="E7" s="478">
        <v>9.4839611248340105</v>
      </c>
      <c r="F7" s="598">
        <v>8.4119342226920004</v>
      </c>
      <c r="G7" s="598">
        <v>13.843426690313002</v>
      </c>
      <c r="H7" s="598">
        <v>22.267292409244998</v>
      </c>
      <c r="I7" s="598">
        <v>11.767043435773999</v>
      </c>
      <c r="J7" s="714">
        <v>12.343682392650001</v>
      </c>
      <c r="K7" s="714"/>
      <c r="L7" s="714"/>
      <c r="M7" s="714"/>
      <c r="N7" s="585"/>
      <c r="O7" s="585"/>
      <c r="P7" s="585"/>
      <c r="Q7" s="585"/>
      <c r="R7" s="585"/>
    </row>
    <row r="8" spans="1:18" ht="15.75">
      <c r="A8" s="460"/>
      <c r="B8" s="813"/>
      <c r="C8" s="813"/>
      <c r="D8" s="813"/>
      <c r="E8" s="813"/>
      <c r="F8" s="814"/>
      <c r="G8" s="814"/>
      <c r="H8" s="814"/>
      <c r="I8" s="814"/>
      <c r="J8" s="815"/>
      <c r="K8" s="815"/>
      <c r="L8" s="815"/>
      <c r="M8" s="815"/>
      <c r="N8" s="585"/>
      <c r="O8" s="585"/>
      <c r="P8" s="585"/>
      <c r="Q8" s="585"/>
      <c r="R8" s="585"/>
    </row>
    <row r="9" spans="1:18" ht="15.75">
      <c r="A9" s="460" t="s">
        <v>868</v>
      </c>
      <c r="B9" s="360">
        <v>49.638506562771994</v>
      </c>
      <c r="C9" s="360">
        <v>71.084478998954012</v>
      </c>
      <c r="D9" s="360">
        <v>105.46458588427799</v>
      </c>
      <c r="E9" s="360">
        <v>56.602382040150047</v>
      </c>
      <c r="F9" s="588">
        <v>43.197088342200004</v>
      </c>
      <c r="G9" s="588">
        <v>43.700609142022998</v>
      </c>
      <c r="H9" s="588">
        <v>109.817900879947</v>
      </c>
      <c r="I9" s="588">
        <v>48.521249326645972</v>
      </c>
      <c r="J9" s="689">
        <v>38.477576080502999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79" t="s">
        <v>770</v>
      </c>
      <c r="B10" s="360">
        <v>0</v>
      </c>
      <c r="C10" s="360">
        <v>0</v>
      </c>
      <c r="D10" s="360">
        <v>0</v>
      </c>
      <c r="E10" s="360">
        <v>0</v>
      </c>
      <c r="F10" s="588">
        <v>-2.9863009665320002</v>
      </c>
      <c r="G10" s="588">
        <v>-3.2417150696590005</v>
      </c>
      <c r="H10" s="588">
        <v>0.79886440016100124</v>
      </c>
      <c r="I10" s="588">
        <v>0</v>
      </c>
      <c r="J10" s="689">
        <v>0</v>
      </c>
      <c r="K10" s="689"/>
      <c r="L10" s="689"/>
      <c r="M10" s="689"/>
      <c r="N10" s="585"/>
      <c r="O10" s="585"/>
      <c r="P10" s="585"/>
      <c r="Q10" s="585"/>
      <c r="R10" s="585"/>
    </row>
    <row r="11" spans="1:18" ht="15.75">
      <c r="A11" s="461" t="s">
        <v>852</v>
      </c>
      <c r="B11" s="360">
        <v>49.780377769271993</v>
      </c>
      <c r="C11" s="360">
        <v>71.157930402390008</v>
      </c>
      <c r="D11" s="360">
        <v>105.326378059362</v>
      </c>
      <c r="E11" s="360">
        <v>56.210863820564072</v>
      </c>
      <c r="F11" s="588">
        <v>40.210787375668005</v>
      </c>
      <c r="G11" s="588">
        <v>40.458894072364004</v>
      </c>
      <c r="H11" s="588">
        <v>110.61676528010798</v>
      </c>
      <c r="I11" s="588">
        <v>48.134636022651989</v>
      </c>
      <c r="J11" s="689">
        <v>38.211841051208999</v>
      </c>
      <c r="K11" s="689"/>
      <c r="L11" s="689"/>
      <c r="M11" s="689"/>
      <c r="N11" s="585"/>
      <c r="O11" s="585"/>
      <c r="P11" s="585"/>
      <c r="Q11" s="585"/>
      <c r="R11" s="585"/>
    </row>
    <row r="12" spans="1:18" ht="15.75">
      <c r="A12" s="455" t="s">
        <v>752</v>
      </c>
      <c r="B12" s="360">
        <v>36.164982336471994</v>
      </c>
      <c r="C12" s="360">
        <v>61.135770470294503</v>
      </c>
      <c r="D12" s="360">
        <v>92.185909982657506</v>
      </c>
      <c r="E12" s="360">
        <v>45.105532449414085</v>
      </c>
      <c r="F12" s="588">
        <v>29.023273356272007</v>
      </c>
      <c r="G12" s="588">
        <v>30.206834082101004</v>
      </c>
      <c r="H12" s="588">
        <v>101.68349590657698</v>
      </c>
      <c r="I12" s="588">
        <v>42.574964983073983</v>
      </c>
      <c r="J12" s="689">
        <v>29.998620701027995</v>
      </c>
      <c r="K12" s="689"/>
      <c r="L12" s="689"/>
      <c r="M12" s="689"/>
      <c r="N12" s="585"/>
      <c r="O12" s="585"/>
      <c r="P12" s="585"/>
      <c r="Q12" s="585"/>
      <c r="R12" s="585"/>
    </row>
    <row r="13" spans="1:18" ht="18.75">
      <c r="A13" s="458"/>
      <c r="B13" s="360"/>
      <c r="C13" s="360"/>
      <c r="D13" s="360"/>
      <c r="E13" s="360"/>
      <c r="F13" s="588"/>
      <c r="G13" s="588"/>
      <c r="H13" s="588"/>
      <c r="I13" s="588"/>
      <c r="J13" s="689"/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5" t="s">
        <v>239</v>
      </c>
      <c r="B14" s="360">
        <v>15.287314400000001</v>
      </c>
      <c r="C14" s="360">
        <v>1.6755511999999992</v>
      </c>
      <c r="D14" s="360">
        <v>1.6877383999999971</v>
      </c>
      <c r="E14" s="360">
        <v>4.4076993999999985</v>
      </c>
      <c r="F14" s="588">
        <v>18.056583999999997</v>
      </c>
      <c r="G14" s="588">
        <v>10.233029581602004</v>
      </c>
      <c r="H14" s="588">
        <v>7.4016343083979983</v>
      </c>
      <c r="I14" s="588">
        <v>10.320411069999999</v>
      </c>
      <c r="J14" s="689">
        <v>3.5512947855000001</v>
      </c>
      <c r="K14" s="689"/>
      <c r="L14" s="689"/>
      <c r="M14" s="689"/>
      <c r="N14" s="585"/>
      <c r="O14" s="585"/>
      <c r="P14" s="585"/>
      <c r="Q14" s="585"/>
      <c r="R14" s="585"/>
    </row>
    <row r="15" spans="1:18" ht="15.75">
      <c r="A15" s="455" t="s">
        <v>12</v>
      </c>
      <c r="B15" s="360">
        <v>0</v>
      </c>
      <c r="C15" s="360">
        <v>0</v>
      </c>
      <c r="D15" s="360">
        <v>0</v>
      </c>
      <c r="E15" s="360">
        <v>0</v>
      </c>
      <c r="F15" s="588">
        <v>0</v>
      </c>
      <c r="G15" s="588">
        <v>0</v>
      </c>
      <c r="H15" s="588">
        <v>0</v>
      </c>
      <c r="I15" s="588">
        <v>0</v>
      </c>
      <c r="J15" s="689">
        <v>0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/>
      <c r="B16" s="360"/>
      <c r="C16" s="360"/>
      <c r="D16" s="360"/>
      <c r="E16" s="360"/>
      <c r="F16" s="588"/>
      <c r="G16" s="588"/>
      <c r="H16" s="588"/>
      <c r="I16" s="588"/>
      <c r="J16" s="689"/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4" t="s">
        <v>574</v>
      </c>
      <c r="B17" s="376">
        <v>423</v>
      </c>
      <c r="C17" s="376">
        <v>435</v>
      </c>
      <c r="D17" s="376">
        <v>490</v>
      </c>
      <c r="E17" s="376">
        <v>461</v>
      </c>
      <c r="F17" s="596">
        <v>401</v>
      </c>
      <c r="G17" s="596">
        <v>422</v>
      </c>
      <c r="H17" s="596">
        <v>475</v>
      </c>
      <c r="I17" s="596">
        <v>400</v>
      </c>
      <c r="J17" s="709">
        <v>372</v>
      </c>
      <c r="K17" s="709"/>
      <c r="L17" s="709"/>
      <c r="M17" s="709"/>
      <c r="N17" s="585"/>
      <c r="O17" s="585"/>
      <c r="P17" s="585"/>
      <c r="Q17" s="585"/>
      <c r="R17" s="585"/>
    </row>
    <row r="18" spans="1:18" ht="15.75">
      <c r="A18" s="455" t="s">
        <v>578</v>
      </c>
      <c r="B18" s="360">
        <v>305</v>
      </c>
      <c r="C18" s="360">
        <v>318</v>
      </c>
      <c r="D18" s="360">
        <v>371</v>
      </c>
      <c r="E18" s="360">
        <v>342</v>
      </c>
      <c r="F18" s="588">
        <v>282</v>
      </c>
      <c r="G18" s="588">
        <v>304</v>
      </c>
      <c r="H18" s="588">
        <v>359</v>
      </c>
      <c r="I18" s="588">
        <v>294</v>
      </c>
      <c r="J18" s="689">
        <v>270</v>
      </c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55" t="s">
        <v>575</v>
      </c>
      <c r="B19" s="360">
        <v>130</v>
      </c>
      <c r="C19" s="360">
        <v>140</v>
      </c>
      <c r="D19" s="360">
        <v>137</v>
      </c>
      <c r="E19" s="360">
        <v>120</v>
      </c>
      <c r="F19" s="588">
        <v>138</v>
      </c>
      <c r="G19" s="588">
        <v>161</v>
      </c>
      <c r="H19" s="588">
        <v>147</v>
      </c>
      <c r="I19" s="588">
        <v>138</v>
      </c>
      <c r="J19" s="689">
        <v>144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5" t="s">
        <v>576</v>
      </c>
      <c r="B20" s="360">
        <v>92</v>
      </c>
      <c r="C20" s="360">
        <v>107</v>
      </c>
      <c r="D20" s="360">
        <v>110</v>
      </c>
      <c r="E20" s="360">
        <v>88</v>
      </c>
      <c r="F20" s="588">
        <v>87</v>
      </c>
      <c r="G20" s="588">
        <v>100</v>
      </c>
      <c r="H20" s="588">
        <v>98</v>
      </c>
      <c r="I20" s="588">
        <v>84</v>
      </c>
      <c r="J20" s="689">
        <v>82</v>
      </c>
      <c r="K20" s="689"/>
      <c r="L20" s="689"/>
      <c r="M20" s="689"/>
      <c r="N20" s="585"/>
      <c r="O20" s="585"/>
      <c r="P20" s="585"/>
      <c r="Q20" s="585"/>
      <c r="R20" s="585"/>
    </row>
    <row r="21" spans="1:18" ht="15.75">
      <c r="A21" s="455" t="s">
        <v>579</v>
      </c>
      <c r="B21" s="360">
        <v>159</v>
      </c>
      <c r="C21" s="360">
        <v>172</v>
      </c>
      <c r="D21" s="360">
        <v>183</v>
      </c>
      <c r="E21" s="360">
        <v>161</v>
      </c>
      <c r="F21" s="588">
        <v>145</v>
      </c>
      <c r="G21" s="588">
        <v>152</v>
      </c>
      <c r="H21" s="588">
        <v>158</v>
      </c>
      <c r="I21" s="588">
        <v>152</v>
      </c>
      <c r="J21" s="689">
        <v>147</v>
      </c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62" t="s">
        <v>578</v>
      </c>
      <c r="B22" s="374">
        <v>68</v>
      </c>
      <c r="C22" s="374">
        <v>82</v>
      </c>
      <c r="D22" s="374">
        <v>86</v>
      </c>
      <c r="E22" s="374">
        <v>64</v>
      </c>
      <c r="F22" s="595">
        <v>64</v>
      </c>
      <c r="G22" s="595">
        <v>78</v>
      </c>
      <c r="H22" s="595">
        <v>77</v>
      </c>
      <c r="I22" s="595">
        <v>60</v>
      </c>
      <c r="J22" s="710">
        <v>58</v>
      </c>
      <c r="K22" s="710"/>
      <c r="L22" s="710"/>
      <c r="M22" s="710"/>
      <c r="N22" s="585"/>
      <c r="O22" s="585"/>
      <c r="P22" s="585"/>
      <c r="Q22" s="585"/>
      <c r="R22" s="585"/>
    </row>
    <row r="23" spans="1:18" ht="15.75">
      <c r="A23" s="3"/>
      <c r="J23" s="585"/>
      <c r="K23" s="585"/>
      <c r="L23" s="585"/>
      <c r="M23" s="585"/>
      <c r="N23" s="585"/>
      <c r="O23" s="585"/>
      <c r="P23" s="585"/>
      <c r="Q23" s="585"/>
      <c r="R23" s="585"/>
    </row>
    <row r="24" spans="1:18" ht="15.75">
      <c r="A24" s="3"/>
      <c r="J24" s="585"/>
      <c r="K24" s="585"/>
      <c r="L24" s="585"/>
      <c r="M24" s="585"/>
      <c r="N24" s="585"/>
      <c r="O24" s="585"/>
      <c r="P24" s="585"/>
      <c r="Q24" s="585"/>
      <c r="R24" s="585"/>
    </row>
    <row r="25" spans="1:18" ht="15.75">
      <c r="A25" s="3"/>
      <c r="J25" s="585"/>
      <c r="K25" s="585"/>
      <c r="L25" s="585"/>
      <c r="M25" s="585"/>
      <c r="N25" s="585"/>
      <c r="O25" s="585"/>
      <c r="P25" s="585"/>
      <c r="Q25" s="585"/>
      <c r="R25" s="585"/>
    </row>
    <row r="26" spans="1:18" ht="15.75">
      <c r="A26" s="3"/>
      <c r="J26" s="585"/>
      <c r="K26" s="585"/>
      <c r="L26" s="585"/>
      <c r="M26" s="585"/>
      <c r="N26" s="585"/>
      <c r="O26" s="585"/>
      <c r="P26" s="585"/>
      <c r="Q26" s="585"/>
      <c r="R26" s="585"/>
    </row>
    <row r="27" spans="1:18" ht="15.75">
      <c r="A27" s="3"/>
      <c r="J27" s="585"/>
      <c r="K27" s="585"/>
      <c r="L27" s="585"/>
      <c r="M27" s="585"/>
      <c r="N27" s="585"/>
      <c r="O27" s="585"/>
      <c r="P27" s="585"/>
      <c r="Q27" s="585"/>
      <c r="R27" s="585"/>
    </row>
    <row r="28" spans="1:18" ht="15.75">
      <c r="A28" s="3"/>
      <c r="J28" s="585"/>
      <c r="K28" s="585"/>
      <c r="L28" s="585"/>
      <c r="M28" s="585"/>
      <c r="N28" s="585"/>
      <c r="O28" s="585"/>
      <c r="P28" s="585"/>
      <c r="Q28" s="585"/>
      <c r="R28" s="585"/>
    </row>
    <row r="29" spans="1:18" ht="15.75">
      <c r="A29" s="3"/>
      <c r="J29" s="585"/>
      <c r="K29" s="585"/>
      <c r="L29" s="585"/>
      <c r="M29" s="585"/>
      <c r="N29" s="585"/>
      <c r="O29" s="585"/>
      <c r="P29" s="585"/>
      <c r="Q29" s="585"/>
      <c r="R29" s="585"/>
    </row>
    <row r="30" spans="1:18" ht="15.75">
      <c r="A30" s="3"/>
      <c r="J30" s="585"/>
      <c r="K30" s="585"/>
      <c r="L30" s="585"/>
      <c r="M30" s="585"/>
      <c r="N30" s="585"/>
      <c r="O30" s="585"/>
      <c r="P30" s="585"/>
      <c r="Q30" s="585"/>
      <c r="R30" s="585"/>
    </row>
    <row r="31" spans="1:18" ht="15.75">
      <c r="A31" s="3"/>
      <c r="J31" s="585"/>
      <c r="K31" s="585"/>
      <c r="L31" s="585"/>
      <c r="M31" s="585"/>
      <c r="N31" s="585"/>
      <c r="O31" s="585"/>
      <c r="P31" s="585"/>
      <c r="Q31" s="585"/>
      <c r="R31" s="585"/>
    </row>
    <row r="32" spans="1:18" ht="15.75">
      <c r="A32" s="3"/>
      <c r="J32" s="585"/>
      <c r="K32" s="585"/>
      <c r="L32" s="585"/>
      <c r="M32" s="585"/>
      <c r="N32" s="585"/>
      <c r="O32" s="585"/>
      <c r="P32" s="585"/>
      <c r="Q32" s="585"/>
      <c r="R32" s="585"/>
    </row>
    <row r="33" spans="1:18" ht="15.75">
      <c r="A33" s="3"/>
      <c r="J33" s="585"/>
      <c r="K33" s="585"/>
      <c r="L33" s="585"/>
      <c r="M33" s="585"/>
      <c r="N33" s="585"/>
      <c r="O33" s="585"/>
      <c r="P33" s="585"/>
      <c r="Q33" s="585"/>
      <c r="R33" s="585"/>
    </row>
    <row r="34" spans="1:18" ht="15.75">
      <c r="A34" s="3"/>
      <c r="J34" s="585"/>
      <c r="K34" s="585"/>
      <c r="L34" s="585"/>
      <c r="M34" s="585"/>
      <c r="N34" s="585"/>
      <c r="O34" s="585"/>
      <c r="P34" s="585"/>
      <c r="Q34" s="585"/>
      <c r="R34" s="585"/>
    </row>
    <row r="35" spans="1:18" ht="15.75">
      <c r="A35" s="3"/>
      <c r="J35" s="585"/>
      <c r="K35" s="585"/>
      <c r="L35" s="585"/>
      <c r="M35" s="585"/>
      <c r="N35" s="585"/>
      <c r="O35" s="585"/>
      <c r="P35" s="585"/>
      <c r="Q35" s="585"/>
      <c r="R35" s="585"/>
    </row>
    <row r="36" spans="1:18" ht="15.75">
      <c r="J36" s="585"/>
      <c r="K36" s="585"/>
      <c r="L36" s="585"/>
      <c r="M36" s="585"/>
      <c r="N36" s="585"/>
      <c r="O36" s="585"/>
      <c r="P36" s="585"/>
      <c r="Q36" s="585"/>
      <c r="R36" s="585"/>
    </row>
  </sheetData>
  <mergeCells count="3">
    <mergeCell ref="B4:E4"/>
    <mergeCell ref="J4:M4"/>
    <mergeCell ref="F4:I4"/>
  </mergeCells>
  <phoneticPr fontId="12" type="noConversion"/>
  <pageMargins left="0.42" right="0.39" top="0.984251969" bottom="0.984251969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 enableFormatConditionsCalculation="0">
    <tabColor indexed="24"/>
    <pageSetUpPr fitToPage="1"/>
  </sheetPr>
  <dimension ref="A3:R35"/>
  <sheetViews>
    <sheetView showGridLines="0" view="pageBreakPreview" zoomScale="60" zoomScaleNormal="60" workbookViewId="0">
      <selection activeCell="P49" sqref="P49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0.85546875" customWidth="1"/>
    <col min="10" max="10" width="11.5703125" bestFit="1" customWidth="1"/>
  </cols>
  <sheetData>
    <row r="3" spans="1:18" ht="16.5" thickBot="1">
      <c r="A3" s="465" t="s">
        <v>342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54" t="s">
        <v>236</v>
      </c>
      <c r="B6" s="360">
        <v>2548.6789244154802</v>
      </c>
      <c r="C6" s="360">
        <v>2459.6108697384002</v>
      </c>
      <c r="D6" s="360">
        <v>2577.8257367598799</v>
      </c>
      <c r="E6" s="360">
        <v>2650.9966374106398</v>
      </c>
      <c r="F6" s="588">
        <v>2785.3932222707499</v>
      </c>
      <c r="G6" s="588">
        <v>2800.7822108271203</v>
      </c>
      <c r="H6" s="588">
        <v>2844.9807042210587</v>
      </c>
      <c r="I6" s="588">
        <v>2943.5608385355699</v>
      </c>
      <c r="J6" s="689">
        <v>3089.1095347577302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764.96764214561597</v>
      </c>
      <c r="C7" s="360">
        <v>729.46254649217406</v>
      </c>
      <c r="D7" s="360">
        <v>739.87413628370018</v>
      </c>
      <c r="E7" s="360">
        <v>802.74761242244949</v>
      </c>
      <c r="F7" s="588">
        <v>767.41375778803388</v>
      </c>
      <c r="G7" s="588">
        <v>755.21039187712597</v>
      </c>
      <c r="H7" s="588">
        <v>744.94643645590008</v>
      </c>
      <c r="I7" s="588">
        <v>768.49148763201993</v>
      </c>
      <c r="J7" s="689">
        <v>798.22080868248906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3313.6465665610963</v>
      </c>
      <c r="C8" s="362">
        <v>3189.0734162305739</v>
      </c>
      <c r="D8" s="362">
        <v>3317.6998730435807</v>
      </c>
      <c r="E8" s="362">
        <v>3453.7442498330893</v>
      </c>
      <c r="F8" s="589">
        <v>3552.8069800587837</v>
      </c>
      <c r="G8" s="589">
        <v>3555.9926027042466</v>
      </c>
      <c r="H8" s="589">
        <v>3589.9271406769576</v>
      </c>
      <c r="I8" s="589">
        <v>3712.0523261675917</v>
      </c>
      <c r="J8" s="690">
        <v>3887.3303434402192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82.968912617505993</v>
      </c>
      <c r="C9" s="360">
        <v>60.213742885982015</v>
      </c>
      <c r="D9" s="360">
        <v>69.767456669079991</v>
      </c>
      <c r="E9" s="360">
        <v>51.26588525654202</v>
      </c>
      <c r="F9" s="588">
        <v>60.209363780505001</v>
      </c>
      <c r="G9" s="588">
        <v>74.121903191214997</v>
      </c>
      <c r="H9" s="588">
        <v>83.426114349482987</v>
      </c>
      <c r="I9" s="588">
        <v>88.733219234572999</v>
      </c>
      <c r="J9" s="689">
        <v>96.153734490858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3396.6154791786021</v>
      </c>
      <c r="C10" s="364">
        <v>3249.2871591165558</v>
      </c>
      <c r="D10" s="364">
        <v>3387.467329712661</v>
      </c>
      <c r="E10" s="364">
        <v>3505.0101350896311</v>
      </c>
      <c r="F10" s="590">
        <v>3613.0163438392888</v>
      </c>
      <c r="G10" s="590">
        <v>3630.1145058954612</v>
      </c>
      <c r="H10" s="590">
        <v>3673.3532550264417</v>
      </c>
      <c r="I10" s="590">
        <v>3800.7855454021646</v>
      </c>
      <c r="J10" s="691">
        <v>3983.4840779310771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295.130344196154</v>
      </c>
      <c r="C11" s="366">
        <v>297.35220087169802</v>
      </c>
      <c r="D11" s="366">
        <v>189.91669144273988</v>
      </c>
      <c r="E11" s="366">
        <v>264.42305128176804</v>
      </c>
      <c r="F11" s="591">
        <v>595.48945057752394</v>
      </c>
      <c r="G11" s="591">
        <v>450.34302415091611</v>
      </c>
      <c r="H11" s="591">
        <v>324.25088585077015</v>
      </c>
      <c r="I11" s="591">
        <v>688.72737473177972</v>
      </c>
      <c r="J11" s="692">
        <v>535.45039401227393</v>
      </c>
      <c r="K11" s="692"/>
      <c r="L11" s="692"/>
      <c r="M11" s="692"/>
      <c r="N11" s="585"/>
      <c r="O11" s="585"/>
      <c r="P11" s="585"/>
      <c r="Q11" s="585"/>
      <c r="R11" s="585"/>
    </row>
    <row r="12" spans="1:18" ht="18.75">
      <c r="A12" s="457" t="s">
        <v>599</v>
      </c>
      <c r="B12" s="368">
        <v>3691.7458233747561</v>
      </c>
      <c r="C12" s="368">
        <v>3546.6393599882535</v>
      </c>
      <c r="D12" s="368">
        <v>3577.3840211554007</v>
      </c>
      <c r="E12" s="368">
        <v>3769.4331863713996</v>
      </c>
      <c r="F12" s="592">
        <v>4208.5057944168129</v>
      </c>
      <c r="G12" s="592">
        <v>4080.4575300463766</v>
      </c>
      <c r="H12" s="592">
        <v>3997.6041408772126</v>
      </c>
      <c r="I12" s="592">
        <v>4489.5129201339441</v>
      </c>
      <c r="J12" s="693">
        <v>4518.9344719433511</v>
      </c>
      <c r="K12" s="693"/>
      <c r="L12" s="693"/>
      <c r="M12" s="693"/>
      <c r="N12" s="585"/>
      <c r="O12" s="585"/>
      <c r="P12" s="585"/>
      <c r="Q12" s="585"/>
      <c r="R12" s="585"/>
    </row>
    <row r="13" spans="1:18" ht="18.75">
      <c r="A13" s="458" t="s">
        <v>600</v>
      </c>
      <c r="B13" s="360">
        <v>6.8326568318080003</v>
      </c>
      <c r="C13" s="360">
        <v>4.8498211909159998</v>
      </c>
      <c r="D13" s="360">
        <v>3.4616297999079997</v>
      </c>
      <c r="E13" s="360">
        <v>8.3871292125599997</v>
      </c>
      <c r="F13" s="588">
        <v>9.5138386006959994</v>
      </c>
      <c r="G13" s="588">
        <v>3.8789320028240013</v>
      </c>
      <c r="H13" s="588">
        <v>5.3000007462909995</v>
      </c>
      <c r="I13" s="588">
        <v>12.378576656380996</v>
      </c>
      <c r="J13" s="689">
        <v>13.911860106108001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9"/>
      <c r="B14" s="777"/>
      <c r="C14" s="777"/>
      <c r="D14" s="777"/>
      <c r="E14" s="777"/>
      <c r="F14" s="778"/>
      <c r="G14" s="778"/>
      <c r="H14" s="778"/>
      <c r="I14" s="778"/>
      <c r="J14" s="779"/>
      <c r="K14" s="779"/>
      <c r="L14" s="779"/>
      <c r="M14" s="779"/>
      <c r="N14" s="585"/>
      <c r="O14" s="585"/>
      <c r="P14" s="585"/>
      <c r="Q14" s="585"/>
      <c r="R14" s="585"/>
    </row>
    <row r="15" spans="1:18" ht="15.75">
      <c r="A15" s="460" t="s">
        <v>868</v>
      </c>
      <c r="B15" s="360">
        <v>1350.8608188579699</v>
      </c>
      <c r="C15" s="360">
        <v>1243.3298621862798</v>
      </c>
      <c r="D15" s="360">
        <v>1281.3619481309506</v>
      </c>
      <c r="E15" s="360">
        <v>1128.9174965581697</v>
      </c>
      <c r="F15" s="588">
        <v>1261.0295599036301</v>
      </c>
      <c r="G15" s="588">
        <v>1243.1768096989397</v>
      </c>
      <c r="H15" s="588">
        <v>1269.7480010989698</v>
      </c>
      <c r="I15" s="588">
        <v>1241.7076590227812</v>
      </c>
      <c r="J15" s="689">
        <v>1422.9907474112101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770</v>
      </c>
      <c r="B16" s="360">
        <v>3.2210724411179998</v>
      </c>
      <c r="C16" s="360">
        <v>0</v>
      </c>
      <c r="D16" s="360">
        <v>-5.0068913385439995</v>
      </c>
      <c r="E16" s="360">
        <v>0</v>
      </c>
      <c r="F16" s="588">
        <v>0</v>
      </c>
      <c r="G16" s="588">
        <v>0.895856926803</v>
      </c>
      <c r="H16" s="588">
        <v>-16.812730032470999</v>
      </c>
      <c r="I16" s="588">
        <v>-1.1416596063450015</v>
      </c>
      <c r="J16" s="689">
        <v>-105.58784176059301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1" t="s">
        <v>852</v>
      </c>
      <c r="B17" s="360">
        <v>1354.0818912990878</v>
      </c>
      <c r="C17" s="360">
        <v>1243.241589967706</v>
      </c>
      <c r="D17" s="360">
        <v>1276.3550567924067</v>
      </c>
      <c r="E17" s="360">
        <v>1128.8659474670817</v>
      </c>
      <c r="F17" s="588">
        <v>1260.9277347822192</v>
      </c>
      <c r="G17" s="588">
        <v>1244.0726666257426</v>
      </c>
      <c r="H17" s="588">
        <v>1252.9352710664989</v>
      </c>
      <c r="I17" s="588">
        <v>1240.5659994164357</v>
      </c>
      <c r="J17" s="689">
        <v>1317.4029056506172</v>
      </c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455" t="s">
        <v>346</v>
      </c>
      <c r="B18" s="360">
        <v>-387.67572689064997</v>
      </c>
      <c r="C18" s="360">
        <v>-381.669808162214</v>
      </c>
      <c r="D18" s="360">
        <v>-399.21830468039605</v>
      </c>
      <c r="E18" s="360">
        <v>-404.17236985097975</v>
      </c>
      <c r="F18" s="588">
        <v>-406.18735005087603</v>
      </c>
      <c r="G18" s="588">
        <v>-426.90336140727607</v>
      </c>
      <c r="H18" s="588">
        <v>-441.09067924023793</v>
      </c>
      <c r="I18" s="588">
        <v>-497.96914661741994</v>
      </c>
      <c r="J18" s="689">
        <v>-462.58497883968897</v>
      </c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62" t="s">
        <v>940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6" t="s">
        <v>849</v>
      </c>
      <c r="B20" s="368">
        <v>966.40616440843792</v>
      </c>
      <c r="C20" s="368">
        <v>861.57178180549204</v>
      </c>
      <c r="D20" s="368">
        <v>877.13675211201053</v>
      </c>
      <c r="E20" s="368">
        <v>724.69357761610172</v>
      </c>
      <c r="F20" s="592">
        <v>854.74038473134317</v>
      </c>
      <c r="G20" s="592">
        <v>817.16930521846655</v>
      </c>
      <c r="H20" s="592">
        <v>811.84459182626074</v>
      </c>
      <c r="I20" s="592">
        <v>742.59685279901623</v>
      </c>
      <c r="J20" s="693">
        <v>854.81792681092816</v>
      </c>
      <c r="K20" s="693"/>
      <c r="L20" s="693"/>
      <c r="M20" s="693"/>
      <c r="N20" s="585"/>
      <c r="O20" s="585"/>
      <c r="P20" s="585"/>
      <c r="Q20" s="585"/>
      <c r="R20" s="585"/>
    </row>
    <row r="21" spans="1:18" ht="15.75">
      <c r="A21" s="455"/>
      <c r="B21" s="360"/>
      <c r="C21" s="360"/>
      <c r="D21" s="360"/>
      <c r="E21" s="360"/>
      <c r="F21" s="588"/>
      <c r="G21" s="588"/>
      <c r="H21" s="588"/>
      <c r="I21" s="588"/>
      <c r="J21" s="689"/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55" t="s">
        <v>772</v>
      </c>
      <c r="B22" s="372">
        <v>36.591382058451146</v>
      </c>
      <c r="C22" s="372">
        <v>35.056563016049019</v>
      </c>
      <c r="D22" s="372">
        <v>35.818406426411684</v>
      </c>
      <c r="E22" s="372">
        <v>29.949264007114788</v>
      </c>
      <c r="F22" s="594">
        <v>29.96383090588985</v>
      </c>
      <c r="G22" s="824">
        <v>30.466603329279359</v>
      </c>
      <c r="H22" s="594">
        <v>31.762724780957008</v>
      </c>
      <c r="I22" s="594">
        <v>27.657959362454289</v>
      </c>
      <c r="J22" s="708">
        <v>31.48951940432228</v>
      </c>
      <c r="K22" s="708"/>
      <c r="L22" s="708"/>
      <c r="M22" s="708"/>
      <c r="N22" s="585"/>
      <c r="O22" s="585"/>
      <c r="P22" s="585"/>
      <c r="Q22" s="585"/>
      <c r="R22" s="585"/>
    </row>
    <row r="23" spans="1:18" ht="15.75">
      <c r="A23" s="455" t="s">
        <v>237</v>
      </c>
      <c r="B23" s="372">
        <v>36.678632714244486</v>
      </c>
      <c r="C23" s="372">
        <v>35.054074118543127</v>
      </c>
      <c r="D23" s="372">
        <v>35.678446855145779</v>
      </c>
      <c r="E23" s="372">
        <v>29.947896451608713</v>
      </c>
      <c r="F23" s="594">
        <v>29.961411398197928</v>
      </c>
      <c r="G23" s="594">
        <v>30.488558144890266</v>
      </c>
      <c r="H23" s="594">
        <v>31.342154623433068</v>
      </c>
      <c r="I23" s="594">
        <v>27.632529886547776</v>
      </c>
      <c r="J23" s="708">
        <v>29.152954392898572</v>
      </c>
      <c r="K23" s="708"/>
      <c r="L23" s="708"/>
      <c r="M23" s="708"/>
      <c r="N23" s="585"/>
      <c r="O23" s="585"/>
      <c r="P23" s="585"/>
      <c r="Q23" s="585"/>
      <c r="R23" s="585"/>
    </row>
    <row r="24" spans="1:18" ht="15.75">
      <c r="A24" s="455" t="s">
        <v>238</v>
      </c>
      <c r="B24" s="372">
        <v>26.177483788009319</v>
      </c>
      <c r="C24" s="372">
        <v>24.292624491945681</v>
      </c>
      <c r="D24" s="372">
        <v>24.518943085923397</v>
      </c>
      <c r="E24" s="372">
        <v>19.225531844847989</v>
      </c>
      <c r="F24" s="594">
        <v>20.309830293337818</v>
      </c>
      <c r="G24" s="594">
        <v>20.026413685260902</v>
      </c>
      <c r="H24" s="594">
        <v>20.308278739377979</v>
      </c>
      <c r="I24" s="594">
        <v>16.540699759849691</v>
      </c>
      <c r="J24" s="708">
        <v>18.916360308347574</v>
      </c>
      <c r="K24" s="708"/>
      <c r="L24" s="708"/>
      <c r="M24" s="708"/>
      <c r="N24" s="585"/>
      <c r="O24" s="585"/>
      <c r="P24" s="585"/>
      <c r="Q24" s="585"/>
      <c r="R24" s="585"/>
    </row>
    <row r="25" spans="1:18" ht="15.75">
      <c r="A25" s="455"/>
      <c r="B25" s="372"/>
      <c r="C25" s="372"/>
      <c r="D25" s="372"/>
      <c r="E25" s="372"/>
      <c r="F25" s="594"/>
      <c r="G25" s="594"/>
      <c r="H25" s="594"/>
      <c r="I25" s="594"/>
      <c r="J25" s="708"/>
      <c r="K25" s="708"/>
      <c r="L25" s="708"/>
      <c r="M25" s="708"/>
      <c r="N25" s="585"/>
      <c r="O25" s="585"/>
      <c r="P25" s="585"/>
      <c r="Q25" s="585"/>
      <c r="R25" s="585"/>
    </row>
    <row r="26" spans="1:18" ht="15.75">
      <c r="A26" s="455" t="s">
        <v>239</v>
      </c>
      <c r="B26" s="360">
        <v>62.047952600000002</v>
      </c>
      <c r="C26" s="360">
        <v>163.7635234</v>
      </c>
      <c r="D26" s="360">
        <v>269.60107840000001</v>
      </c>
      <c r="E26" s="360">
        <v>576.72151840000004</v>
      </c>
      <c r="F26" s="588">
        <v>138.59431789999999</v>
      </c>
      <c r="G26" s="588">
        <v>420.69249689999992</v>
      </c>
      <c r="H26" s="588">
        <v>778.00387380000018</v>
      </c>
      <c r="I26" s="588">
        <v>2806.2586953999999</v>
      </c>
      <c r="J26" s="689">
        <v>222.52221059999999</v>
      </c>
      <c r="K26" s="689"/>
      <c r="L26" s="689"/>
      <c r="M26" s="689"/>
      <c r="N26" s="585"/>
      <c r="O26" s="585"/>
      <c r="P26" s="585"/>
      <c r="Q26" s="585"/>
      <c r="R26" s="585"/>
    </row>
    <row r="27" spans="1:18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9">
        <v>0</v>
      </c>
      <c r="K27" s="689"/>
      <c r="L27" s="689"/>
      <c r="M27" s="689"/>
      <c r="N27" s="585"/>
      <c r="O27" s="585"/>
      <c r="P27" s="585"/>
      <c r="Q27" s="585"/>
      <c r="R27" s="585"/>
    </row>
    <row r="28" spans="1:18" ht="15.75">
      <c r="A28" s="463"/>
      <c r="B28" s="374"/>
      <c r="C28" s="374"/>
      <c r="D28" s="374"/>
      <c r="E28" s="374"/>
      <c r="F28" s="595"/>
      <c r="G28" s="595"/>
      <c r="H28" s="595"/>
      <c r="I28" s="595"/>
      <c r="J28" s="710"/>
      <c r="K28" s="710"/>
      <c r="L28" s="710"/>
      <c r="M28" s="710"/>
      <c r="N28" s="585"/>
      <c r="O28" s="585"/>
      <c r="P28" s="585"/>
      <c r="Q28" s="585"/>
      <c r="R28" s="585"/>
    </row>
    <row r="29" spans="1:18" ht="15.75">
      <c r="A29" s="464" t="s">
        <v>955</v>
      </c>
      <c r="B29" s="360">
        <v>22345</v>
      </c>
      <c r="C29" s="360">
        <v>22729</v>
      </c>
      <c r="D29" s="360">
        <v>22865</v>
      </c>
      <c r="E29" s="360">
        <v>23217</v>
      </c>
      <c r="F29" s="588">
        <v>24131.328000000001</v>
      </c>
      <c r="G29" s="588">
        <v>24310.084999999999</v>
      </c>
      <c r="H29" s="588">
        <v>24568.175999999999</v>
      </c>
      <c r="I29" s="588">
        <v>26318.259000000002</v>
      </c>
      <c r="J29" s="689">
        <v>26609</v>
      </c>
      <c r="K29" s="689"/>
      <c r="L29" s="689"/>
      <c r="M29" s="689"/>
      <c r="N29" s="585"/>
      <c r="O29" s="585"/>
      <c r="P29" s="585"/>
      <c r="Q29" s="585"/>
      <c r="R29" s="585"/>
    </row>
    <row r="30" spans="1:18" ht="15.75">
      <c r="A30" s="455" t="s">
        <v>578</v>
      </c>
      <c r="B30" s="360">
        <v>20001</v>
      </c>
      <c r="C30" s="360">
        <v>20377</v>
      </c>
      <c r="D30" s="360">
        <v>20506</v>
      </c>
      <c r="E30" s="360">
        <v>20817</v>
      </c>
      <c r="F30" s="588">
        <v>21679.978999999999</v>
      </c>
      <c r="G30" s="588">
        <v>21807.656999999999</v>
      </c>
      <c r="H30" s="588">
        <v>21981.937999999998</v>
      </c>
      <c r="I30" s="588">
        <v>23502.307000000001</v>
      </c>
      <c r="J30" s="689">
        <v>23587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 t="s">
        <v>575</v>
      </c>
      <c r="B31" s="360">
        <v>304</v>
      </c>
      <c r="C31" s="360">
        <v>299</v>
      </c>
      <c r="D31" s="360">
        <v>282</v>
      </c>
      <c r="E31" s="360">
        <v>282</v>
      </c>
      <c r="F31" s="588">
        <v>268.30670535175551</v>
      </c>
      <c r="G31" s="588">
        <v>264.20726839701302</v>
      </c>
      <c r="H31" s="588">
        <v>271.97298790282031</v>
      </c>
      <c r="I31" s="588">
        <v>274.60749496666273</v>
      </c>
      <c r="J31" s="689">
        <v>273</v>
      </c>
      <c r="K31" s="689"/>
      <c r="L31" s="689"/>
      <c r="M31" s="689"/>
      <c r="N31" s="585"/>
      <c r="O31" s="585"/>
      <c r="P31" s="585"/>
      <c r="Q31" s="585"/>
      <c r="R31" s="585"/>
    </row>
    <row r="32" spans="1:18" ht="15.75">
      <c r="A32" s="455" t="s">
        <v>576</v>
      </c>
      <c r="B32" s="360">
        <v>50</v>
      </c>
      <c r="C32" s="360">
        <v>47</v>
      </c>
      <c r="D32" s="360">
        <v>49</v>
      </c>
      <c r="E32" s="360">
        <v>50</v>
      </c>
      <c r="F32" s="588">
        <v>49.141045442820101</v>
      </c>
      <c r="G32" s="588">
        <v>49.413770720949934</v>
      </c>
      <c r="H32" s="588">
        <v>49.128142168797091</v>
      </c>
      <c r="I32" s="588">
        <v>48.937395139498577</v>
      </c>
      <c r="J32" s="689">
        <v>49</v>
      </c>
      <c r="K32" s="689"/>
      <c r="L32" s="689"/>
      <c r="M32" s="689"/>
      <c r="N32" s="585"/>
      <c r="O32" s="585"/>
      <c r="P32" s="585"/>
      <c r="Q32" s="585"/>
      <c r="R32" s="585"/>
    </row>
    <row r="33" spans="1:18" ht="15.75">
      <c r="A33" s="455" t="s">
        <v>579</v>
      </c>
      <c r="B33" s="360">
        <v>123</v>
      </c>
      <c r="C33" s="360">
        <v>117</v>
      </c>
      <c r="D33" s="360">
        <v>122</v>
      </c>
      <c r="E33" s="360">
        <v>128</v>
      </c>
      <c r="F33" s="588">
        <v>127.65841799159952</v>
      </c>
      <c r="G33" s="588">
        <v>130.04626807228664</v>
      </c>
      <c r="H33" s="588">
        <v>129.49422858869275</v>
      </c>
      <c r="I33" s="588">
        <v>130.85250199515016</v>
      </c>
      <c r="J33" s="689">
        <v>134</v>
      </c>
      <c r="K33" s="689"/>
      <c r="L33" s="689"/>
      <c r="M33" s="689"/>
      <c r="N33" s="585"/>
      <c r="O33" s="585"/>
      <c r="P33" s="585"/>
      <c r="Q33" s="585"/>
      <c r="R33" s="585"/>
    </row>
    <row r="34" spans="1:18" ht="15.75">
      <c r="A34" s="462" t="s">
        <v>578</v>
      </c>
      <c r="B34" s="374">
        <v>42</v>
      </c>
      <c r="C34" s="374">
        <v>39</v>
      </c>
      <c r="D34" s="374">
        <v>40</v>
      </c>
      <c r="E34" s="374">
        <v>41</v>
      </c>
      <c r="F34" s="595">
        <v>40.349896636111801</v>
      </c>
      <c r="G34" s="595">
        <v>40.157619581574508</v>
      </c>
      <c r="H34" s="595">
        <v>39.772488090850551</v>
      </c>
      <c r="I34" s="595">
        <v>39.210609402098939</v>
      </c>
      <c r="J34" s="710">
        <v>38</v>
      </c>
      <c r="K34" s="710"/>
      <c r="L34" s="710"/>
      <c r="M34" s="710"/>
      <c r="N34" s="585"/>
      <c r="O34" s="585"/>
      <c r="P34" s="585"/>
      <c r="Q34" s="585"/>
      <c r="R34" s="585"/>
    </row>
    <row r="35" spans="1:18" ht="25.5" customHeight="1">
      <c r="A35" s="827" t="s">
        <v>956</v>
      </c>
    </row>
  </sheetData>
  <mergeCells count="4">
    <mergeCell ref="J4:M4"/>
    <mergeCell ref="B4:E4"/>
    <mergeCell ref="F4:I4"/>
    <mergeCell ref="B3:E3"/>
  </mergeCells>
  <phoneticPr fontId="12" type="noConversion"/>
  <pageMargins left="0.35" right="0.28999999999999998" top="0.984251969" bottom="0.984251969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 enableFormatConditionsCalculation="0">
    <tabColor indexed="24"/>
    <pageSetUpPr fitToPage="1"/>
  </sheetPr>
  <dimension ref="A3:R34"/>
  <sheetViews>
    <sheetView showGridLines="0" view="pageBreakPreview" zoomScale="60" zoomScaleNormal="60" workbookViewId="0">
      <selection activeCell="K23" sqref="K23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0.85546875" customWidth="1"/>
    <col min="10" max="10" width="12.28515625" bestFit="1" customWidth="1"/>
  </cols>
  <sheetData>
    <row r="3" spans="1:18" ht="16.5" thickBot="1">
      <c r="A3" s="465" t="s">
        <v>593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35">
        <v>2011</v>
      </c>
      <c r="C4" s="836">
        <v>2006</v>
      </c>
      <c r="D4" s="836"/>
      <c r="E4" s="858"/>
      <c r="F4" s="840">
        <v>2012</v>
      </c>
      <c r="G4" s="843"/>
      <c r="H4" s="843"/>
      <c r="I4" s="844"/>
      <c r="J4" s="838">
        <v>2013</v>
      </c>
      <c r="K4" s="839"/>
      <c r="L4" s="839"/>
      <c r="M4" s="85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54" t="s">
        <v>236</v>
      </c>
      <c r="B6" s="360">
        <v>2285.3572627220997</v>
      </c>
      <c r="C6" s="360">
        <v>2271.4906638825</v>
      </c>
      <c r="D6" s="360">
        <v>2404.6515127094008</v>
      </c>
      <c r="E6" s="360">
        <v>2461.0655852210002</v>
      </c>
      <c r="F6" s="588">
        <v>2530.2315892670999</v>
      </c>
      <c r="G6" s="588">
        <v>2551.6453393013003</v>
      </c>
      <c r="H6" s="588">
        <v>2553.3232558701993</v>
      </c>
      <c r="I6" s="588">
        <v>2560.4233758627015</v>
      </c>
      <c r="J6" s="689">
        <v>2485.3628919071998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185.14592056979998</v>
      </c>
      <c r="C7" s="360">
        <v>183.12290949780001</v>
      </c>
      <c r="D7" s="360">
        <v>188.1556338844</v>
      </c>
      <c r="E7" s="360">
        <v>195.89742704299999</v>
      </c>
      <c r="F7" s="588">
        <v>202.85358816100003</v>
      </c>
      <c r="G7" s="588">
        <v>200.63969676419995</v>
      </c>
      <c r="H7" s="588">
        <v>208.72193491480004</v>
      </c>
      <c r="I7" s="588">
        <v>194.48952303369992</v>
      </c>
      <c r="J7" s="689">
        <v>182.01962549160001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2470.5031832918999</v>
      </c>
      <c r="C8" s="362">
        <v>2454.6135733802998</v>
      </c>
      <c r="D8" s="362">
        <v>2592.807146593801</v>
      </c>
      <c r="E8" s="362">
        <v>2656.9630122639992</v>
      </c>
      <c r="F8" s="589">
        <v>2733.0851774281</v>
      </c>
      <c r="G8" s="589">
        <v>2752.2850360655002</v>
      </c>
      <c r="H8" s="589">
        <v>2762.0451907849992</v>
      </c>
      <c r="I8" s="589">
        <v>2754.9128988964021</v>
      </c>
      <c r="J8" s="690">
        <v>2667.3825173987998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29.222965181699998</v>
      </c>
      <c r="C9" s="360">
        <v>38.190605955299993</v>
      </c>
      <c r="D9" s="360">
        <v>28.285110067000005</v>
      </c>
      <c r="E9" s="360">
        <v>26.372637433500017</v>
      </c>
      <c r="F9" s="588">
        <v>25.749472898499999</v>
      </c>
      <c r="G9" s="588">
        <v>31.714168778600001</v>
      </c>
      <c r="H9" s="588">
        <v>23.054670928500002</v>
      </c>
      <c r="I9" s="588">
        <v>21.037458540900005</v>
      </c>
      <c r="J9" s="689">
        <v>28.091554372200001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2499.7261484736</v>
      </c>
      <c r="C10" s="364">
        <v>2492.8041793355997</v>
      </c>
      <c r="D10" s="364">
        <v>2621.0922566608015</v>
      </c>
      <c r="E10" s="364">
        <v>2683.3356496974984</v>
      </c>
      <c r="F10" s="590">
        <v>2758.8346503265998</v>
      </c>
      <c r="G10" s="590">
        <v>2783.9992048441004</v>
      </c>
      <c r="H10" s="590">
        <v>2785.0998617134992</v>
      </c>
      <c r="I10" s="590">
        <v>2775.950357437303</v>
      </c>
      <c r="J10" s="691">
        <v>2695.4740717709997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187.3003043736</v>
      </c>
      <c r="C11" s="366">
        <v>157.57896898259997</v>
      </c>
      <c r="D11" s="366">
        <v>145.08406219780005</v>
      </c>
      <c r="E11" s="366">
        <v>142.0236111834999</v>
      </c>
      <c r="F11" s="591">
        <v>209.07408551040001</v>
      </c>
      <c r="G11" s="591">
        <v>205.93112334599996</v>
      </c>
      <c r="H11" s="591">
        <v>212.1782115414</v>
      </c>
      <c r="I11" s="591">
        <v>254.80179071910004</v>
      </c>
      <c r="J11" s="692">
        <v>309.80945682120006</v>
      </c>
      <c r="K11" s="692"/>
      <c r="L11" s="692"/>
      <c r="M11" s="692"/>
      <c r="N11" s="585"/>
      <c r="O11" s="585"/>
      <c r="P11" s="585"/>
      <c r="Q11" s="585"/>
      <c r="R11" s="585"/>
    </row>
    <row r="12" spans="1:18" ht="18.75">
      <c r="A12" s="457" t="s">
        <v>599</v>
      </c>
      <c r="B12" s="368">
        <v>2687.0264528471998</v>
      </c>
      <c r="C12" s="368">
        <v>2650.3831483182003</v>
      </c>
      <c r="D12" s="368">
        <v>2766.176318858601</v>
      </c>
      <c r="E12" s="368">
        <v>2825.3592608809977</v>
      </c>
      <c r="F12" s="592">
        <v>2967.9087358369998</v>
      </c>
      <c r="G12" s="592">
        <v>2989.9303281901002</v>
      </c>
      <c r="H12" s="592">
        <v>2997.278073254899</v>
      </c>
      <c r="I12" s="592">
        <v>3030.7521481564036</v>
      </c>
      <c r="J12" s="693">
        <v>3005.2835285921997</v>
      </c>
      <c r="K12" s="693"/>
      <c r="L12" s="693"/>
      <c r="M12" s="693"/>
      <c r="N12" s="585"/>
      <c r="O12" s="585"/>
      <c r="P12" s="585"/>
      <c r="Q12" s="585"/>
      <c r="R12" s="585"/>
    </row>
    <row r="13" spans="1:18" ht="18.75">
      <c r="A13" s="458" t="s">
        <v>600</v>
      </c>
      <c r="B13" s="360">
        <v>2.8346777675999997</v>
      </c>
      <c r="C13" s="360">
        <v>2.610410164200001</v>
      </c>
      <c r="D13" s="360">
        <v>1.8010589061999998</v>
      </c>
      <c r="E13" s="360">
        <v>1.4150141469999982</v>
      </c>
      <c r="F13" s="588">
        <v>1.1667935711999999</v>
      </c>
      <c r="G13" s="588">
        <v>0.61893110890000003</v>
      </c>
      <c r="H13" s="588">
        <v>1.5935788609000001</v>
      </c>
      <c r="I13" s="588">
        <v>0.86129288170000029</v>
      </c>
      <c r="J13" s="689">
        <v>1.0125873144000002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9"/>
      <c r="B14" s="777"/>
      <c r="C14" s="777"/>
      <c r="D14" s="777"/>
      <c r="E14" s="777"/>
      <c r="F14" s="778"/>
      <c r="G14" s="778"/>
      <c r="H14" s="778"/>
      <c r="I14" s="778"/>
      <c r="J14" s="779"/>
      <c r="K14" s="779"/>
      <c r="L14" s="779"/>
      <c r="M14" s="779"/>
      <c r="N14" s="585"/>
      <c r="O14" s="585"/>
      <c r="P14" s="585"/>
      <c r="Q14" s="585"/>
      <c r="R14" s="585"/>
    </row>
    <row r="15" spans="1:18" ht="15.75">
      <c r="A15" s="460" t="s">
        <v>868</v>
      </c>
      <c r="B15" s="360">
        <v>1220.0284801043999</v>
      </c>
      <c r="C15" s="360">
        <v>1224.2777526882001</v>
      </c>
      <c r="D15" s="360">
        <v>1296.2347101433998</v>
      </c>
      <c r="E15" s="360">
        <v>1322.4862994890009</v>
      </c>
      <c r="F15" s="588">
        <v>1391.4731746538998</v>
      </c>
      <c r="G15" s="588">
        <v>1412.0773253759</v>
      </c>
      <c r="H15" s="588">
        <v>1349.1515435953997</v>
      </c>
      <c r="I15" s="588">
        <v>1346.4291216179008</v>
      </c>
      <c r="J15" s="689">
        <v>1302.4296132690001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770</v>
      </c>
      <c r="B16" s="360">
        <v>-1.5454483352999999</v>
      </c>
      <c r="C16" s="360">
        <v>-0.52273848870000017</v>
      </c>
      <c r="D16" s="360">
        <v>-8.6717813659999994</v>
      </c>
      <c r="E16" s="360">
        <v>0</v>
      </c>
      <c r="F16" s="588">
        <v>0</v>
      </c>
      <c r="G16" s="588">
        <v>8.4697062670000012</v>
      </c>
      <c r="H16" s="588">
        <v>-0.88151376830000139</v>
      </c>
      <c r="I16" s="588">
        <v>0</v>
      </c>
      <c r="J16" s="689">
        <v>0.56748709199999992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1" t="s">
        <v>852</v>
      </c>
      <c r="B17" s="360">
        <v>1218.4830317690999</v>
      </c>
      <c r="C17" s="360">
        <v>1223.7550141995002</v>
      </c>
      <c r="D17" s="360">
        <v>1287.5629287773995</v>
      </c>
      <c r="E17" s="360">
        <v>1322.7044594940012</v>
      </c>
      <c r="F17" s="588">
        <v>1391.9720714181999</v>
      </c>
      <c r="G17" s="588">
        <v>1420.5470316429</v>
      </c>
      <c r="H17" s="588">
        <v>1348.2700298270997</v>
      </c>
      <c r="I17" s="588">
        <v>1346.6155244642005</v>
      </c>
      <c r="J17" s="689">
        <v>1302.9971003610001</v>
      </c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455" t="s">
        <v>346</v>
      </c>
      <c r="B18" s="360">
        <v>-382.46226344999997</v>
      </c>
      <c r="C18" s="360">
        <v>-594.48811665240009</v>
      </c>
      <c r="D18" s="360">
        <v>-553.52758086760014</v>
      </c>
      <c r="E18" s="360">
        <v>-619.33989954749973</v>
      </c>
      <c r="F18" s="588">
        <v>-626.95549985629998</v>
      </c>
      <c r="G18" s="588">
        <v>-631.0576405244002</v>
      </c>
      <c r="H18" s="588">
        <v>-583.87706136209977</v>
      </c>
      <c r="I18" s="588">
        <v>-674.46231849920014</v>
      </c>
      <c r="J18" s="689">
        <v>-528.9244830066001</v>
      </c>
      <c r="K18" s="689"/>
      <c r="L18" s="689"/>
      <c r="M18" s="689"/>
      <c r="N18" s="585"/>
      <c r="O18" s="585"/>
      <c r="P18" s="585"/>
      <c r="Q18" s="585"/>
      <c r="R18" s="585"/>
    </row>
    <row r="19" spans="1:18" ht="18.75" hidden="1" customHeight="1">
      <c r="A19" s="462" t="s">
        <v>166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6" t="s">
        <v>849</v>
      </c>
      <c r="B20" s="368">
        <v>836.02076831909994</v>
      </c>
      <c r="C20" s="368">
        <v>629.26689754710014</v>
      </c>
      <c r="D20" s="368">
        <v>734.03534790979916</v>
      </c>
      <c r="E20" s="368">
        <v>703.36455994650169</v>
      </c>
      <c r="F20" s="592">
        <v>765.01657156189992</v>
      </c>
      <c r="G20" s="592">
        <v>789.48939111849984</v>
      </c>
      <c r="H20" s="592">
        <v>764.39296846499997</v>
      </c>
      <c r="I20" s="592">
        <v>672.15320596500032</v>
      </c>
      <c r="J20" s="693">
        <v>774.07261735439999</v>
      </c>
      <c r="K20" s="693"/>
      <c r="L20" s="693"/>
      <c r="M20" s="693"/>
      <c r="N20" s="585"/>
      <c r="O20" s="585"/>
      <c r="P20" s="585"/>
      <c r="Q20" s="585"/>
      <c r="R20" s="585"/>
    </row>
    <row r="21" spans="1:18" ht="15.75">
      <c r="A21" s="455"/>
      <c r="B21" s="360"/>
      <c r="C21" s="360"/>
      <c r="D21" s="360"/>
      <c r="E21" s="360"/>
      <c r="F21" s="588"/>
      <c r="G21" s="588"/>
      <c r="H21" s="588"/>
      <c r="I21" s="588"/>
      <c r="J21" s="689"/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55" t="s">
        <v>772</v>
      </c>
      <c r="B22" s="372">
        <v>45.40440898196762</v>
      </c>
      <c r="C22" s="372">
        <v>46.192481772496372</v>
      </c>
      <c r="D22" s="372">
        <v>46.86016221403635</v>
      </c>
      <c r="E22" s="372">
        <v>46.807721686927202</v>
      </c>
      <c r="F22" s="594">
        <v>46.883961014437361</v>
      </c>
      <c r="G22" s="594">
        <v>47.227766883473684</v>
      </c>
      <c r="H22" s="594">
        <v>45.012558415385413</v>
      </c>
      <c r="I22" s="594">
        <v>44.425576747901644</v>
      </c>
      <c r="J22" s="708">
        <v>43.337994597771363</v>
      </c>
      <c r="K22" s="708"/>
      <c r="L22" s="708"/>
      <c r="M22" s="708"/>
      <c r="N22" s="585"/>
      <c r="O22" s="585"/>
      <c r="P22" s="585"/>
      <c r="Q22" s="585"/>
      <c r="R22" s="585"/>
    </row>
    <row r="23" spans="1:18" ht="15.75">
      <c r="A23" s="455" t="s">
        <v>237</v>
      </c>
      <c r="B23" s="372">
        <v>45.346893793248036</v>
      </c>
      <c r="C23" s="372">
        <v>46.172758643444951</v>
      </c>
      <c r="D23" s="372">
        <v>46.546668771594533</v>
      </c>
      <c r="E23" s="372">
        <v>46.815443183022261</v>
      </c>
      <c r="F23" s="594">
        <v>46.900770721497288</v>
      </c>
      <c r="G23" s="594">
        <v>47.511041252349258</v>
      </c>
      <c r="H23" s="594">
        <v>44.983147938721068</v>
      </c>
      <c r="I23" s="594">
        <v>44.431727130288181</v>
      </c>
      <c r="J23" s="708">
        <v>43.356877577916194</v>
      </c>
      <c r="K23" s="708"/>
      <c r="L23" s="708"/>
      <c r="M23" s="708"/>
      <c r="N23" s="585"/>
      <c r="O23" s="585"/>
      <c r="P23" s="585"/>
      <c r="Q23" s="585"/>
      <c r="R23" s="585"/>
    </row>
    <row r="24" spans="1:18" ht="15.75">
      <c r="A24" s="455" t="s">
        <v>238</v>
      </c>
      <c r="B24" s="372">
        <v>31.113231782040852</v>
      </c>
      <c r="C24" s="372">
        <v>23.742487871853594</v>
      </c>
      <c r="D24" s="372">
        <v>26.536101220499276</v>
      </c>
      <c r="E24" s="372">
        <v>24.894694621142797</v>
      </c>
      <c r="F24" s="594">
        <v>25.77628356035525</v>
      </c>
      <c r="G24" s="594">
        <v>26.404942739799651</v>
      </c>
      <c r="H24" s="594">
        <v>25.502904628228446</v>
      </c>
      <c r="I24" s="594">
        <v>22.177768854304659</v>
      </c>
      <c r="J24" s="708">
        <v>25.757057861259696</v>
      </c>
      <c r="K24" s="708"/>
      <c r="L24" s="708"/>
      <c r="M24" s="708"/>
      <c r="N24" s="585"/>
      <c r="O24" s="585"/>
      <c r="P24" s="585"/>
      <c r="Q24" s="585"/>
      <c r="R24" s="585"/>
    </row>
    <row r="25" spans="1:18" ht="15.75">
      <c r="A25" s="455"/>
      <c r="B25" s="372"/>
      <c r="C25" s="372"/>
      <c r="D25" s="372"/>
      <c r="E25" s="372"/>
      <c r="F25" s="594"/>
      <c r="G25" s="594"/>
      <c r="H25" s="594"/>
      <c r="I25" s="594"/>
      <c r="J25" s="708"/>
      <c r="K25" s="708"/>
      <c r="L25" s="708"/>
      <c r="M25" s="708"/>
      <c r="N25" s="585"/>
      <c r="O25" s="585"/>
      <c r="P25" s="585"/>
      <c r="Q25" s="585"/>
      <c r="R25" s="585"/>
    </row>
    <row r="26" spans="1:18" ht="15.75">
      <c r="A26" s="455" t="s">
        <v>239</v>
      </c>
      <c r="B26" s="360">
        <v>153.71819369999997</v>
      </c>
      <c r="C26" s="360">
        <v>134.33569110000002</v>
      </c>
      <c r="D26" s="360">
        <v>265.75359319999995</v>
      </c>
      <c r="E26" s="360">
        <v>562.57717700000012</v>
      </c>
      <c r="F26" s="588">
        <v>222.3839045</v>
      </c>
      <c r="G26" s="588">
        <v>335.54497309999999</v>
      </c>
      <c r="H26" s="588">
        <v>284.13239220000003</v>
      </c>
      <c r="I26" s="588">
        <v>476.74522579999984</v>
      </c>
      <c r="J26" s="689">
        <v>349.164579</v>
      </c>
      <c r="K26" s="689"/>
      <c r="L26" s="689"/>
      <c r="M26" s="689"/>
      <c r="N26" s="585"/>
      <c r="O26" s="585"/>
      <c r="P26" s="585"/>
      <c r="Q26" s="585"/>
      <c r="R26" s="585"/>
    </row>
    <row r="27" spans="1:18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9">
        <v>0</v>
      </c>
      <c r="K27" s="689"/>
      <c r="L27" s="689"/>
      <c r="M27" s="689"/>
      <c r="N27" s="585"/>
      <c r="O27" s="585"/>
      <c r="P27" s="585"/>
      <c r="Q27" s="585"/>
      <c r="R27" s="585"/>
    </row>
    <row r="28" spans="1:18" ht="15.75">
      <c r="A28" s="463"/>
      <c r="B28" s="374"/>
      <c r="C28" s="374"/>
      <c r="D28" s="374"/>
      <c r="E28" s="374"/>
      <c r="F28" s="595"/>
      <c r="G28" s="595"/>
      <c r="H28" s="595"/>
      <c r="I28" s="595"/>
      <c r="J28" s="710"/>
      <c r="K28" s="710"/>
      <c r="L28" s="710"/>
      <c r="M28" s="710"/>
      <c r="N28" s="585"/>
      <c r="O28" s="585"/>
      <c r="P28" s="585"/>
      <c r="Q28" s="585"/>
      <c r="R28" s="585"/>
    </row>
    <row r="29" spans="1:18" ht="15.75">
      <c r="A29" s="464" t="s">
        <v>574</v>
      </c>
      <c r="B29" s="360">
        <v>8843</v>
      </c>
      <c r="C29" s="360">
        <v>9290</v>
      </c>
      <c r="D29" s="360">
        <v>9617</v>
      </c>
      <c r="E29" s="360">
        <v>9920</v>
      </c>
      <c r="F29" s="588">
        <v>9936</v>
      </c>
      <c r="G29" s="588">
        <v>10230</v>
      </c>
      <c r="H29" s="588">
        <v>10304</v>
      </c>
      <c r="I29" s="588">
        <v>10494</v>
      </c>
      <c r="J29" s="689">
        <v>10373</v>
      </c>
      <c r="K29" s="689"/>
      <c r="L29" s="689"/>
      <c r="M29" s="689"/>
      <c r="N29" s="585"/>
      <c r="O29" s="585"/>
      <c r="P29" s="585"/>
      <c r="Q29" s="585"/>
      <c r="R29" s="585"/>
    </row>
    <row r="30" spans="1:18" ht="15.75">
      <c r="A30" s="455" t="s">
        <v>578</v>
      </c>
      <c r="B30" s="360">
        <v>7363</v>
      </c>
      <c r="C30" s="360">
        <v>7767</v>
      </c>
      <c r="D30" s="360">
        <v>8054</v>
      </c>
      <c r="E30" s="360">
        <v>8318</v>
      </c>
      <c r="F30" s="588">
        <v>8303</v>
      </c>
      <c r="G30" s="588">
        <v>8580</v>
      </c>
      <c r="H30" s="588">
        <v>8647</v>
      </c>
      <c r="I30" s="588">
        <v>8823</v>
      </c>
      <c r="J30" s="689">
        <v>8694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 t="s">
        <v>575</v>
      </c>
      <c r="B31" s="360">
        <v>267</v>
      </c>
      <c r="C31" s="360">
        <v>270</v>
      </c>
      <c r="D31" s="360">
        <v>266</v>
      </c>
      <c r="E31" s="360">
        <v>266</v>
      </c>
      <c r="F31" s="588">
        <v>261</v>
      </c>
      <c r="G31" s="588">
        <v>263</v>
      </c>
      <c r="H31" s="588">
        <v>257</v>
      </c>
      <c r="I31" s="588">
        <v>260</v>
      </c>
      <c r="J31" s="689">
        <v>261</v>
      </c>
      <c r="K31" s="689"/>
      <c r="L31" s="689"/>
      <c r="M31" s="689"/>
      <c r="N31" s="585"/>
      <c r="O31" s="585"/>
      <c r="P31" s="585"/>
      <c r="Q31" s="585"/>
      <c r="R31" s="585"/>
    </row>
    <row r="32" spans="1:18" ht="15.75">
      <c r="A32" s="455" t="s">
        <v>576</v>
      </c>
      <c r="B32" s="360">
        <v>94</v>
      </c>
      <c r="C32" s="360">
        <v>90</v>
      </c>
      <c r="D32" s="360">
        <v>91</v>
      </c>
      <c r="E32" s="360">
        <v>91</v>
      </c>
      <c r="F32" s="588">
        <v>92</v>
      </c>
      <c r="G32" s="588">
        <v>91</v>
      </c>
      <c r="H32" s="588">
        <v>91</v>
      </c>
      <c r="I32" s="588">
        <v>87</v>
      </c>
      <c r="J32" s="689">
        <v>85</v>
      </c>
      <c r="K32" s="689"/>
      <c r="L32" s="689"/>
      <c r="M32" s="689"/>
      <c r="N32" s="585"/>
      <c r="O32" s="585"/>
      <c r="P32" s="585"/>
      <c r="Q32" s="585"/>
      <c r="R32" s="585"/>
    </row>
    <row r="33" spans="1:18" ht="15.75">
      <c r="A33" s="455" t="s">
        <v>579</v>
      </c>
      <c r="B33" s="360">
        <v>155</v>
      </c>
      <c r="C33" s="360">
        <v>150</v>
      </c>
      <c r="D33" s="360">
        <v>156</v>
      </c>
      <c r="E33" s="360">
        <v>157</v>
      </c>
      <c r="F33" s="588">
        <v>161</v>
      </c>
      <c r="G33" s="588">
        <v>161</v>
      </c>
      <c r="H33" s="588">
        <v>155</v>
      </c>
      <c r="I33" s="588">
        <v>154</v>
      </c>
      <c r="J33" s="689">
        <v>149</v>
      </c>
      <c r="K33" s="689"/>
      <c r="L33" s="689"/>
      <c r="M33" s="689"/>
      <c r="N33" s="585"/>
      <c r="O33" s="585"/>
      <c r="P33" s="585"/>
      <c r="Q33" s="585"/>
      <c r="R33" s="585"/>
    </row>
    <row r="34" spans="1:18" ht="15.75">
      <c r="A34" s="462" t="s">
        <v>578</v>
      </c>
      <c r="B34" s="374">
        <v>82</v>
      </c>
      <c r="C34" s="374">
        <v>78</v>
      </c>
      <c r="D34" s="374">
        <v>79</v>
      </c>
      <c r="E34" s="374">
        <v>78</v>
      </c>
      <c r="F34" s="595">
        <v>78</v>
      </c>
      <c r="G34" s="595">
        <v>77</v>
      </c>
      <c r="H34" s="595">
        <v>78</v>
      </c>
      <c r="I34" s="595">
        <v>76</v>
      </c>
      <c r="J34" s="710">
        <v>73</v>
      </c>
      <c r="K34" s="710"/>
      <c r="L34" s="710"/>
      <c r="M34" s="710"/>
      <c r="N34" s="585"/>
      <c r="O34" s="585"/>
      <c r="P34" s="585"/>
      <c r="Q34" s="585"/>
      <c r="R34" s="585"/>
    </row>
  </sheetData>
  <mergeCells count="4">
    <mergeCell ref="B4:E4"/>
    <mergeCell ref="J4:M4"/>
    <mergeCell ref="B3:E3"/>
    <mergeCell ref="F4:I4"/>
  </mergeCells>
  <phoneticPr fontId="12" type="noConversion"/>
  <pageMargins left="0.36" right="0.34" top="0.984251969" bottom="0.984251969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 enableFormatConditionsCalculation="0">
    <tabColor indexed="24"/>
    <pageSetUpPr fitToPage="1"/>
  </sheetPr>
  <dimension ref="A3:R34"/>
  <sheetViews>
    <sheetView showGridLines="0" view="pageBreakPreview" zoomScale="60" zoomScaleNormal="60" workbookViewId="0">
      <selection activeCell="N12" sqref="N12"/>
    </sheetView>
  </sheetViews>
  <sheetFormatPr defaultColWidth="9.140625" defaultRowHeight="12.75"/>
  <cols>
    <col min="1" max="1" width="76.7109375" customWidth="1"/>
    <col min="2" max="7" width="10.5703125" customWidth="1"/>
    <col min="8" max="8" width="12.5703125" bestFit="1" customWidth="1"/>
    <col min="9" max="9" width="10.5703125" customWidth="1"/>
    <col min="10" max="10" width="11.140625" bestFit="1" customWidth="1"/>
  </cols>
  <sheetData>
    <row r="3" spans="1:18" ht="16.5" thickBot="1">
      <c r="A3" s="465" t="s">
        <v>794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54" t="s">
        <v>236</v>
      </c>
      <c r="B6" s="360">
        <v>1442.5431297734001</v>
      </c>
      <c r="C6" s="360">
        <v>1476.4777963240001</v>
      </c>
      <c r="D6" s="360">
        <v>1457.6093448839988</v>
      </c>
      <c r="E6" s="360">
        <v>1487.0663064336004</v>
      </c>
      <c r="F6" s="588">
        <v>1422.0304232399999</v>
      </c>
      <c r="G6" s="588">
        <v>1462.607259933</v>
      </c>
      <c r="H6" s="588">
        <v>1452.0274245304995</v>
      </c>
      <c r="I6" s="588">
        <v>1353.3349822225</v>
      </c>
      <c r="J6" s="689">
        <v>1418.8775547672001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159.6555918606</v>
      </c>
      <c r="C7" s="360">
        <v>158.51355839399997</v>
      </c>
      <c r="D7" s="360">
        <v>166.30820809780005</v>
      </c>
      <c r="E7" s="360">
        <v>170.59691879360008</v>
      </c>
      <c r="F7" s="588">
        <v>161.56593523000001</v>
      </c>
      <c r="G7" s="588">
        <v>163.32097584700003</v>
      </c>
      <c r="H7" s="588">
        <v>167.76864617399991</v>
      </c>
      <c r="I7" s="588">
        <v>159.54224777889993</v>
      </c>
      <c r="J7" s="689">
        <v>167.96586117059999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1602.1987216340001</v>
      </c>
      <c r="C8" s="362">
        <v>1634.9913547180001</v>
      </c>
      <c r="D8" s="362">
        <v>1623.917552981799</v>
      </c>
      <c r="E8" s="362">
        <v>1657.6632252272002</v>
      </c>
      <c r="F8" s="589">
        <v>1583.5963584699998</v>
      </c>
      <c r="G8" s="589">
        <v>1625.9282357800003</v>
      </c>
      <c r="H8" s="589">
        <v>1619.796070704499</v>
      </c>
      <c r="I8" s="589">
        <v>1512.8772300014007</v>
      </c>
      <c r="J8" s="690">
        <v>1586.8434159378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5.5261619124000001</v>
      </c>
      <c r="C9" s="360">
        <v>6.5766425841000009</v>
      </c>
      <c r="D9" s="360">
        <v>8.2572324852999994</v>
      </c>
      <c r="E9" s="360">
        <v>12.638481125699997</v>
      </c>
      <c r="F9" s="588">
        <v>11.010607650000001</v>
      </c>
      <c r="G9" s="588">
        <v>8.8642209940000001</v>
      </c>
      <c r="H9" s="588">
        <v>8.2253900024999957</v>
      </c>
      <c r="I9" s="588">
        <v>8.7617286497000038</v>
      </c>
      <c r="J9" s="689">
        <v>8.5524462270000008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1607.7248835464002</v>
      </c>
      <c r="C10" s="364">
        <v>1641.5679973021001</v>
      </c>
      <c r="D10" s="364">
        <v>1632.1747854670984</v>
      </c>
      <c r="E10" s="364">
        <v>1670.3017063529005</v>
      </c>
      <c r="F10" s="590">
        <v>1594.6069661199999</v>
      </c>
      <c r="G10" s="590">
        <v>1634.7924567740001</v>
      </c>
      <c r="H10" s="590">
        <v>1628.0214607069993</v>
      </c>
      <c r="I10" s="590">
        <v>1521.6389586511004</v>
      </c>
      <c r="J10" s="691">
        <v>1595.3958621648001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51.228246437999999</v>
      </c>
      <c r="C11" s="366">
        <v>48.723744377399996</v>
      </c>
      <c r="D11" s="366">
        <v>43.465884456200001</v>
      </c>
      <c r="E11" s="366">
        <v>35.086760685400009</v>
      </c>
      <c r="F11" s="591">
        <v>32.311476890000002</v>
      </c>
      <c r="G11" s="591">
        <v>34.857459102</v>
      </c>
      <c r="H11" s="591">
        <v>32.474321721999999</v>
      </c>
      <c r="I11" s="591">
        <v>62.331500601600013</v>
      </c>
      <c r="J11" s="692">
        <v>77.046247713599996</v>
      </c>
      <c r="K11" s="692"/>
      <c r="L11" s="692"/>
      <c r="M11" s="692"/>
      <c r="N11" s="585"/>
      <c r="O11" s="585"/>
      <c r="P11" s="585"/>
      <c r="Q11" s="585"/>
      <c r="R11" s="585"/>
    </row>
    <row r="12" spans="1:18" ht="18.75">
      <c r="A12" s="457" t="s">
        <v>599</v>
      </c>
      <c r="B12" s="368">
        <v>1658.9531299844002</v>
      </c>
      <c r="C12" s="368">
        <v>1690.2917416794999</v>
      </c>
      <c r="D12" s="368">
        <v>1675.6406699232984</v>
      </c>
      <c r="E12" s="368">
        <v>1705.3884670383004</v>
      </c>
      <c r="F12" s="592">
        <v>1626.9184430099999</v>
      </c>
      <c r="G12" s="592">
        <v>1669.6499158760003</v>
      </c>
      <c r="H12" s="592">
        <v>1660.4957824289995</v>
      </c>
      <c r="I12" s="592">
        <v>1583.9704592527005</v>
      </c>
      <c r="J12" s="693">
        <v>1672.4421098784001</v>
      </c>
      <c r="K12" s="693"/>
      <c r="L12" s="693"/>
      <c r="M12" s="693"/>
      <c r="N12" s="585"/>
      <c r="O12" s="585"/>
      <c r="P12" s="585"/>
      <c r="Q12" s="585"/>
      <c r="R12" s="585"/>
    </row>
    <row r="13" spans="1:18" ht="18.75">
      <c r="A13" s="458" t="s">
        <v>600</v>
      </c>
      <c r="B13" s="360">
        <v>0.60378136919999992</v>
      </c>
      <c r="C13" s="360">
        <v>0.9119768748</v>
      </c>
      <c r="D13" s="360">
        <v>0</v>
      </c>
      <c r="E13" s="360">
        <v>1.1325119817000002</v>
      </c>
      <c r="F13" s="588">
        <v>0.92656872000000001</v>
      </c>
      <c r="G13" s="588">
        <v>0.62205381500000001</v>
      </c>
      <c r="H13" s="588">
        <v>0</v>
      </c>
      <c r="I13" s="588">
        <v>1.1720702899000002</v>
      </c>
      <c r="J13" s="689">
        <v>3.5174576358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9"/>
      <c r="B14" s="777"/>
      <c r="C14" s="777"/>
      <c r="D14" s="777"/>
      <c r="E14" s="777"/>
      <c r="F14" s="778"/>
      <c r="G14" s="778"/>
      <c r="H14" s="778"/>
      <c r="I14" s="778"/>
      <c r="J14" s="779"/>
      <c r="K14" s="779"/>
      <c r="L14" s="779"/>
      <c r="M14" s="779"/>
      <c r="N14" s="585"/>
      <c r="O14" s="585"/>
      <c r="P14" s="585"/>
      <c r="Q14" s="585"/>
      <c r="R14" s="585"/>
    </row>
    <row r="15" spans="1:18" ht="15.75">
      <c r="A15" s="460" t="s">
        <v>868</v>
      </c>
      <c r="B15" s="360">
        <v>790.96865842</v>
      </c>
      <c r="C15" s="360">
        <v>901.5523042115002</v>
      </c>
      <c r="D15" s="360">
        <v>972.03691903849972</v>
      </c>
      <c r="E15" s="360">
        <v>930.02975071350011</v>
      </c>
      <c r="F15" s="588">
        <v>897.8532458000011</v>
      </c>
      <c r="G15" s="588">
        <v>873.23003053799903</v>
      </c>
      <c r="H15" s="588">
        <v>856.5604872639999</v>
      </c>
      <c r="I15" s="588">
        <v>855.58564636739993</v>
      </c>
      <c r="J15" s="689">
        <v>794.8745371422001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770</v>
      </c>
      <c r="B16" s="360">
        <v>0</v>
      </c>
      <c r="C16" s="360">
        <v>0</v>
      </c>
      <c r="D16" s="360">
        <v>0</v>
      </c>
      <c r="E16" s="360">
        <v>6.4151358816000696</v>
      </c>
      <c r="F16" s="588">
        <v>0.92505427000008</v>
      </c>
      <c r="G16" s="588">
        <v>-10.355981359000049</v>
      </c>
      <c r="H16" s="588">
        <v>0</v>
      </c>
      <c r="I16" s="588">
        <v>0</v>
      </c>
      <c r="J16" s="689">
        <v>0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1" t="s">
        <v>852</v>
      </c>
      <c r="B17" s="360">
        <v>790.98751448259986</v>
      </c>
      <c r="C17" s="360">
        <v>901.81879270460036</v>
      </c>
      <c r="D17" s="360">
        <v>972.33687123219943</v>
      </c>
      <c r="E17" s="360">
        <v>936.44488659510034</v>
      </c>
      <c r="F17" s="588">
        <v>898.77830007000114</v>
      </c>
      <c r="G17" s="588">
        <v>862.87404917899892</v>
      </c>
      <c r="H17" s="588">
        <v>856.17304293300003</v>
      </c>
      <c r="I17" s="588">
        <v>855.54937506040005</v>
      </c>
      <c r="J17" s="689">
        <v>794.93447366010014</v>
      </c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455" t="s">
        <v>941</v>
      </c>
      <c r="B18" s="360">
        <v>-320.04084644900001</v>
      </c>
      <c r="C18" s="360">
        <v>-284.37707126650002</v>
      </c>
      <c r="D18" s="360">
        <v>-262.58507032389991</v>
      </c>
      <c r="E18" s="360">
        <v>-262.85642581010006</v>
      </c>
      <c r="F18" s="588">
        <v>-286.28064100999995</v>
      </c>
      <c r="G18" s="588">
        <v>-256.92697847200009</v>
      </c>
      <c r="H18" s="588">
        <v>-266.44973909949999</v>
      </c>
      <c r="I18" s="588">
        <v>-267.46023755539989</v>
      </c>
      <c r="J18" s="689">
        <v>-263.22339469499997</v>
      </c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6" t="s">
        <v>849</v>
      </c>
      <c r="B20" s="368">
        <v>470.94666803359985</v>
      </c>
      <c r="C20" s="368">
        <v>617.44172143810022</v>
      </c>
      <c r="D20" s="368">
        <v>709.75180090829963</v>
      </c>
      <c r="E20" s="368">
        <v>673.58846078500028</v>
      </c>
      <c r="F20" s="592">
        <v>612.49765906000118</v>
      </c>
      <c r="G20" s="592">
        <v>605.94707070699872</v>
      </c>
      <c r="H20" s="592">
        <v>589.72330383350027</v>
      </c>
      <c r="I20" s="592">
        <v>588.08913750500005</v>
      </c>
      <c r="J20" s="693">
        <v>531.71107896510011</v>
      </c>
      <c r="K20" s="693"/>
      <c r="L20" s="693"/>
      <c r="M20" s="693"/>
      <c r="N20" s="585"/>
      <c r="O20" s="585"/>
      <c r="P20" s="585"/>
      <c r="Q20" s="585"/>
      <c r="R20" s="585"/>
    </row>
    <row r="21" spans="1:18" ht="15.75">
      <c r="A21" s="455"/>
      <c r="B21" s="360"/>
      <c r="C21" s="360"/>
      <c r="D21" s="360"/>
      <c r="E21" s="360"/>
      <c r="F21" s="588"/>
      <c r="G21" s="588"/>
      <c r="H21" s="588"/>
      <c r="I21" s="588"/>
      <c r="J21" s="689"/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55" t="s">
        <v>772</v>
      </c>
      <c r="B22" s="372">
        <v>47.678782728927231</v>
      </c>
      <c r="C22" s="372">
        <v>53.337082704770481</v>
      </c>
      <c r="D22" s="372">
        <v>58.009866702685976</v>
      </c>
      <c r="E22" s="372">
        <v>54.534774257542409</v>
      </c>
      <c r="F22" s="594">
        <v>55.187354329751273</v>
      </c>
      <c r="G22" s="594">
        <v>52.300187137125043</v>
      </c>
      <c r="H22" s="594">
        <v>51.584622877572727</v>
      </c>
      <c r="I22" s="594">
        <v>54.015252706862704</v>
      </c>
      <c r="J22" s="708">
        <v>47.527775846303811</v>
      </c>
      <c r="K22" s="708"/>
      <c r="L22" s="708"/>
      <c r="M22" s="708"/>
      <c r="N22" s="585"/>
      <c r="O22" s="585"/>
      <c r="P22" s="585"/>
      <c r="Q22" s="585"/>
      <c r="R22" s="585"/>
    </row>
    <row r="23" spans="1:18" ht="15.75">
      <c r="A23" s="455" t="s">
        <v>237</v>
      </c>
      <c r="B23" s="372">
        <v>47.679919353118663</v>
      </c>
      <c r="C23" s="372">
        <v>53.352848533031306</v>
      </c>
      <c r="D23" s="372">
        <v>58.027767449491876</v>
      </c>
      <c r="E23" s="372">
        <v>54.910942855230957</v>
      </c>
      <c r="F23" s="594">
        <v>55.244213619408619</v>
      </c>
      <c r="G23" s="594">
        <v>51.679938469393591</v>
      </c>
      <c r="H23" s="594">
        <v>51.561289826378029</v>
      </c>
      <c r="I23" s="594">
        <v>54.01296280891745</v>
      </c>
      <c r="J23" s="708">
        <v>47.531359618653603</v>
      </c>
      <c r="K23" s="708"/>
      <c r="L23" s="708"/>
      <c r="M23" s="708"/>
      <c r="N23" s="585"/>
      <c r="O23" s="585"/>
      <c r="P23" s="585"/>
      <c r="Q23" s="585"/>
      <c r="R23" s="585"/>
    </row>
    <row r="24" spans="1:18" ht="15.75">
      <c r="A24" s="455" t="s">
        <v>238</v>
      </c>
      <c r="B24" s="372">
        <v>28.388184061476668</v>
      </c>
      <c r="C24" s="372">
        <v>36.528707217406186</v>
      </c>
      <c r="D24" s="372">
        <v>42.357040721671439</v>
      </c>
      <c r="E24" s="372">
        <v>39.497655449423917</v>
      </c>
      <c r="F24" s="594">
        <v>37.647717480343076</v>
      </c>
      <c r="G24" s="594">
        <v>36.291863638317373</v>
      </c>
      <c r="H24" s="594">
        <v>35.514893206825477</v>
      </c>
      <c r="I24" s="594">
        <v>37.127531897435375</v>
      </c>
      <c r="J24" s="708">
        <v>31.792495287251516</v>
      </c>
      <c r="K24" s="708"/>
      <c r="L24" s="708"/>
      <c r="M24" s="708"/>
      <c r="N24" s="585"/>
      <c r="O24" s="585"/>
      <c r="P24" s="585"/>
      <c r="Q24" s="585"/>
      <c r="R24" s="585"/>
    </row>
    <row r="25" spans="1:18" ht="15.75">
      <c r="A25" s="455"/>
      <c r="B25" s="372"/>
      <c r="C25" s="372"/>
      <c r="D25" s="372"/>
      <c r="E25" s="372"/>
      <c r="F25" s="594"/>
      <c r="G25" s="594"/>
      <c r="H25" s="594"/>
      <c r="I25" s="594"/>
      <c r="J25" s="708"/>
      <c r="K25" s="708"/>
      <c r="L25" s="708"/>
      <c r="M25" s="708"/>
      <c r="N25" s="585"/>
      <c r="O25" s="585"/>
      <c r="P25" s="585"/>
      <c r="Q25" s="585"/>
      <c r="R25" s="585"/>
    </row>
    <row r="26" spans="1:18" ht="15.75">
      <c r="A26" s="455" t="s">
        <v>239</v>
      </c>
      <c r="B26" s="360">
        <v>165.3312574</v>
      </c>
      <c r="C26" s="360">
        <v>259.66714969999998</v>
      </c>
      <c r="D26" s="360">
        <v>333.16812549999997</v>
      </c>
      <c r="E26" s="360">
        <v>218.69979970899999</v>
      </c>
      <c r="F26" s="588">
        <v>259.70714000000004</v>
      </c>
      <c r="G26" s="588">
        <v>274.51783091500005</v>
      </c>
      <c r="H26" s="588">
        <v>2345.5094126824997</v>
      </c>
      <c r="I26" s="588">
        <v>141.05854136440075</v>
      </c>
      <c r="J26" s="689">
        <v>85.952505599999995</v>
      </c>
      <c r="K26" s="689"/>
      <c r="L26" s="689"/>
      <c r="M26" s="689"/>
      <c r="N26" s="585"/>
      <c r="O26" s="585"/>
      <c r="P26" s="585"/>
      <c r="Q26" s="585"/>
      <c r="R26" s="585"/>
    </row>
    <row r="27" spans="1:18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9">
        <v>0</v>
      </c>
      <c r="K27" s="689"/>
      <c r="L27" s="689"/>
      <c r="M27" s="689"/>
      <c r="N27" s="585"/>
      <c r="O27" s="585"/>
      <c r="P27" s="585"/>
      <c r="Q27" s="585"/>
      <c r="R27" s="585"/>
    </row>
    <row r="28" spans="1:18" ht="15.75">
      <c r="A28" s="463"/>
      <c r="B28" s="374"/>
      <c r="C28" s="374"/>
      <c r="D28" s="374"/>
      <c r="E28" s="374"/>
      <c r="F28" s="595"/>
      <c r="G28" s="595"/>
      <c r="H28" s="595"/>
      <c r="I28" s="595"/>
      <c r="J28" s="710"/>
      <c r="K28" s="710"/>
      <c r="L28" s="710"/>
      <c r="M28" s="710"/>
      <c r="N28" s="585"/>
      <c r="O28" s="585"/>
      <c r="P28" s="585"/>
      <c r="Q28" s="585"/>
      <c r="R28" s="585"/>
    </row>
    <row r="29" spans="1:18" ht="15.75">
      <c r="A29" s="464" t="s">
        <v>574</v>
      </c>
      <c r="B29" s="360">
        <v>31983</v>
      </c>
      <c r="C29" s="360">
        <v>33824</v>
      </c>
      <c r="D29" s="360">
        <v>35245</v>
      </c>
      <c r="E29" s="360">
        <v>36493</v>
      </c>
      <c r="F29" s="588">
        <v>37634</v>
      </c>
      <c r="G29" s="588">
        <v>39294</v>
      </c>
      <c r="H29" s="588">
        <v>40954</v>
      </c>
      <c r="I29" s="588">
        <v>40021</v>
      </c>
      <c r="J29" s="689">
        <v>41792</v>
      </c>
      <c r="K29" s="689"/>
      <c r="L29" s="689"/>
      <c r="M29" s="689"/>
      <c r="N29" s="585"/>
      <c r="O29" s="585"/>
      <c r="P29" s="585"/>
      <c r="Q29" s="585"/>
      <c r="R29" s="585"/>
    </row>
    <row r="30" spans="1:18" ht="15.75">
      <c r="A30" s="455" t="s">
        <v>578</v>
      </c>
      <c r="B30" s="360">
        <v>31562</v>
      </c>
      <c r="C30" s="360">
        <v>33385</v>
      </c>
      <c r="D30" s="360">
        <v>34790</v>
      </c>
      <c r="E30" s="360">
        <v>36029</v>
      </c>
      <c r="F30" s="588">
        <v>37159</v>
      </c>
      <c r="G30" s="588">
        <v>38803</v>
      </c>
      <c r="H30" s="588">
        <v>40459</v>
      </c>
      <c r="I30" s="588">
        <v>39523</v>
      </c>
      <c r="J30" s="689">
        <v>41288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 t="s">
        <v>575</v>
      </c>
      <c r="B31" s="360">
        <v>263</v>
      </c>
      <c r="C31" s="360">
        <v>270</v>
      </c>
      <c r="D31" s="360">
        <v>257</v>
      </c>
      <c r="E31" s="360">
        <v>244</v>
      </c>
      <c r="F31" s="588">
        <v>241</v>
      </c>
      <c r="G31" s="588">
        <v>239</v>
      </c>
      <c r="H31" s="588">
        <v>232</v>
      </c>
      <c r="I31" s="588">
        <v>230</v>
      </c>
      <c r="J31" s="689">
        <v>246</v>
      </c>
      <c r="K31" s="689"/>
      <c r="L31" s="689"/>
      <c r="M31" s="689"/>
      <c r="N31" s="585"/>
      <c r="O31" s="585"/>
      <c r="P31" s="585"/>
      <c r="Q31" s="585"/>
      <c r="R31" s="585"/>
    </row>
    <row r="32" spans="1:18" ht="15.75">
      <c r="A32" s="455" t="s">
        <v>576</v>
      </c>
      <c r="B32" s="360">
        <v>17</v>
      </c>
      <c r="C32" s="360">
        <v>17</v>
      </c>
      <c r="D32" s="360">
        <v>16</v>
      </c>
      <c r="E32" s="360">
        <v>15</v>
      </c>
      <c r="F32" s="588">
        <v>14</v>
      </c>
      <c r="G32" s="588">
        <v>14</v>
      </c>
      <c r="H32" s="588">
        <v>14</v>
      </c>
      <c r="I32" s="588">
        <v>12</v>
      </c>
      <c r="J32" s="689">
        <v>13</v>
      </c>
      <c r="K32" s="689"/>
      <c r="L32" s="689"/>
      <c r="M32" s="689"/>
      <c r="N32" s="585"/>
      <c r="O32" s="585"/>
      <c r="P32" s="585"/>
      <c r="Q32" s="585"/>
      <c r="R32" s="585"/>
    </row>
    <row r="33" spans="1:18" ht="15.75">
      <c r="A33" s="455" t="s">
        <v>579</v>
      </c>
      <c r="B33" s="360">
        <v>61</v>
      </c>
      <c r="C33" s="360">
        <v>60</v>
      </c>
      <c r="D33" s="360">
        <v>54</v>
      </c>
      <c r="E33" s="360">
        <v>56</v>
      </c>
      <c r="F33" s="588">
        <v>50</v>
      </c>
      <c r="G33" s="588">
        <v>52</v>
      </c>
      <c r="H33" s="588">
        <v>50</v>
      </c>
      <c r="I33" s="588">
        <v>49</v>
      </c>
      <c r="J33" s="689">
        <v>49</v>
      </c>
      <c r="K33" s="689"/>
      <c r="L33" s="689"/>
      <c r="M33" s="689"/>
      <c r="N33" s="585"/>
      <c r="O33" s="585"/>
      <c r="P33" s="585"/>
      <c r="Q33" s="585"/>
      <c r="R33" s="585"/>
    </row>
    <row r="34" spans="1:18" ht="15.75">
      <c r="A34" s="462" t="s">
        <v>578</v>
      </c>
      <c r="B34" s="374">
        <v>17</v>
      </c>
      <c r="C34" s="374">
        <v>16</v>
      </c>
      <c r="D34" s="374">
        <v>15</v>
      </c>
      <c r="E34" s="374">
        <v>15</v>
      </c>
      <c r="F34" s="595">
        <v>14</v>
      </c>
      <c r="G34" s="595">
        <v>14</v>
      </c>
      <c r="H34" s="595">
        <v>13</v>
      </c>
      <c r="I34" s="595">
        <v>12</v>
      </c>
      <c r="J34" s="710">
        <v>13</v>
      </c>
      <c r="K34" s="710"/>
      <c r="L34" s="710"/>
      <c r="M34" s="710"/>
      <c r="N34" s="585"/>
      <c r="O34" s="585"/>
      <c r="P34" s="585"/>
      <c r="Q34" s="585"/>
      <c r="R34" s="585"/>
    </row>
  </sheetData>
  <mergeCells count="4">
    <mergeCell ref="B4:E4"/>
    <mergeCell ref="J4:M4"/>
    <mergeCell ref="B3:E3"/>
    <mergeCell ref="F4:I4"/>
  </mergeCells>
  <phoneticPr fontId="12" type="noConversion"/>
  <pageMargins left="0.41" right="0.33" top="0.984251969" bottom="0.984251969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 enableFormatConditionsCalculation="0">
    <tabColor indexed="24"/>
    <pageSetUpPr fitToPage="1"/>
  </sheetPr>
  <dimension ref="A3:R35"/>
  <sheetViews>
    <sheetView showGridLines="0" view="pageBreakPreview" zoomScale="60" zoomScaleNormal="60" workbookViewId="0">
      <selection activeCell="J12" sqref="J12"/>
    </sheetView>
  </sheetViews>
  <sheetFormatPr defaultColWidth="9.140625" defaultRowHeight="12.75"/>
  <cols>
    <col min="1" max="1" width="76.7109375" customWidth="1"/>
    <col min="2" max="7" width="10.7109375" customWidth="1"/>
    <col min="8" max="8" width="12.5703125" bestFit="1" customWidth="1"/>
    <col min="9" max="9" width="10.7109375" customWidth="1"/>
    <col min="10" max="10" width="11.5703125" bestFit="1" customWidth="1"/>
  </cols>
  <sheetData>
    <row r="3" spans="1:18" ht="16.5" thickBot="1">
      <c r="A3" s="465" t="s">
        <v>143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35">
        <v>2011</v>
      </c>
      <c r="C4" s="836"/>
      <c r="D4" s="836"/>
      <c r="E4" s="858"/>
      <c r="F4" s="840">
        <v>2012</v>
      </c>
      <c r="G4" s="843"/>
      <c r="H4" s="843"/>
      <c r="I4" s="844"/>
      <c r="J4" s="838">
        <v>2013</v>
      </c>
      <c r="K4" s="839"/>
      <c r="L4" s="839"/>
      <c r="M4" s="85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54" t="s">
        <v>236</v>
      </c>
      <c r="B6" s="360">
        <v>944.95522817069991</v>
      </c>
      <c r="C6" s="360">
        <v>977.29734473970007</v>
      </c>
      <c r="D6" s="360">
        <v>969.63551980530019</v>
      </c>
      <c r="E6" s="360">
        <v>1031.6270462122998</v>
      </c>
      <c r="F6" s="588">
        <v>1057.7245149729001</v>
      </c>
      <c r="G6" s="588">
        <v>1103.7327097310999</v>
      </c>
      <c r="H6" s="588">
        <v>1003.3829095984997</v>
      </c>
      <c r="I6" s="588">
        <v>1011.5439431839004</v>
      </c>
      <c r="J6" s="689">
        <v>945.84613075119989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180.31254946499999</v>
      </c>
      <c r="C7" s="360">
        <v>191.281793007</v>
      </c>
      <c r="D7" s="360">
        <v>193.85931143560015</v>
      </c>
      <c r="E7" s="360">
        <v>212.2582855858999</v>
      </c>
      <c r="F7" s="588">
        <v>218.84265372960002</v>
      </c>
      <c r="G7" s="588">
        <v>239.2627570224</v>
      </c>
      <c r="H7" s="588">
        <v>232.73603922350003</v>
      </c>
      <c r="I7" s="588">
        <v>154.52060308210002</v>
      </c>
      <c r="J7" s="689">
        <v>132.76326795059998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1125.2677776357</v>
      </c>
      <c r="C8" s="362">
        <v>1168.5791377466999</v>
      </c>
      <c r="D8" s="362">
        <v>1163.4948312409006</v>
      </c>
      <c r="E8" s="362">
        <v>1243.8853317981993</v>
      </c>
      <c r="F8" s="589">
        <v>1276.5671687025001</v>
      </c>
      <c r="G8" s="589">
        <v>1342.9954667534998</v>
      </c>
      <c r="H8" s="589">
        <v>1236.1189488219998</v>
      </c>
      <c r="I8" s="589">
        <v>1166.0645462660004</v>
      </c>
      <c r="J8" s="690">
        <v>1078.6093987017998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4.3407142449</v>
      </c>
      <c r="C9" s="360">
        <v>8.1769316906999983</v>
      </c>
      <c r="D9" s="360">
        <v>4.5486227032000013</v>
      </c>
      <c r="E9" s="360">
        <v>4.5006319945000008</v>
      </c>
      <c r="F9" s="588">
        <v>5.0429813544000002</v>
      </c>
      <c r="G9" s="588">
        <v>7.9564846936000002</v>
      </c>
      <c r="H9" s="588">
        <v>7.3332549069999953</v>
      </c>
      <c r="I9" s="588">
        <v>14.549774297800003</v>
      </c>
      <c r="J9" s="689">
        <v>6.7901425284000005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1129.6084918806</v>
      </c>
      <c r="C10" s="364">
        <v>1176.7560694373997</v>
      </c>
      <c r="D10" s="364">
        <v>1168.0434539441007</v>
      </c>
      <c r="E10" s="364">
        <v>1248.3859637926994</v>
      </c>
      <c r="F10" s="590">
        <v>1281.6101500569</v>
      </c>
      <c r="G10" s="590">
        <v>1350.9519514471001</v>
      </c>
      <c r="H10" s="590">
        <v>1243.4522037289994</v>
      </c>
      <c r="I10" s="590">
        <v>1180.6143205638009</v>
      </c>
      <c r="J10" s="691">
        <v>1085.3995412301999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49.351407316094999</v>
      </c>
      <c r="C11" s="366">
        <v>66.589726687352993</v>
      </c>
      <c r="D11" s="366">
        <v>84.37892241982</v>
      </c>
      <c r="E11" s="366">
        <v>94.141777682644033</v>
      </c>
      <c r="F11" s="591">
        <v>105.00778719440099</v>
      </c>
      <c r="G11" s="591">
        <v>121.70078971631902</v>
      </c>
      <c r="H11" s="591">
        <v>129.68717852342002</v>
      </c>
      <c r="I11" s="591">
        <v>240.64395606889991</v>
      </c>
      <c r="J11" s="692">
        <v>200.37999829413101</v>
      </c>
      <c r="K11" s="692"/>
      <c r="L11" s="692"/>
      <c r="M11" s="692"/>
      <c r="N11" s="585"/>
      <c r="O11" s="585"/>
      <c r="P11" s="585"/>
      <c r="Q11" s="585"/>
      <c r="R11" s="585"/>
    </row>
    <row r="12" spans="1:18" ht="18.75">
      <c r="A12" s="457" t="s">
        <v>599</v>
      </c>
      <c r="B12" s="368">
        <v>1178.959899196695</v>
      </c>
      <c r="C12" s="368">
        <v>1243.3457961247527</v>
      </c>
      <c r="D12" s="368">
        <v>1252.4223763639206</v>
      </c>
      <c r="E12" s="368">
        <v>1342.5277414753436</v>
      </c>
      <c r="F12" s="592">
        <v>1386.6179372513011</v>
      </c>
      <c r="G12" s="592">
        <v>1472.6527411634193</v>
      </c>
      <c r="H12" s="592">
        <v>1373.1393822524196</v>
      </c>
      <c r="I12" s="592">
        <v>1421.2582766327005</v>
      </c>
      <c r="J12" s="693">
        <v>1285.7795395243309</v>
      </c>
      <c r="K12" s="693"/>
      <c r="L12" s="693"/>
      <c r="M12" s="693"/>
      <c r="N12" s="585"/>
      <c r="O12" s="585"/>
      <c r="P12" s="585"/>
      <c r="Q12" s="585"/>
      <c r="R12" s="585"/>
    </row>
    <row r="13" spans="1:18" ht="18.75">
      <c r="A13" s="458" t="s">
        <v>600</v>
      </c>
      <c r="B13" s="360">
        <v>0.57639829110000007</v>
      </c>
      <c r="C13" s="360">
        <v>0.79955152409999997</v>
      </c>
      <c r="D13" s="360">
        <v>1.7057868837999999</v>
      </c>
      <c r="E13" s="360">
        <v>2.6631784616000007</v>
      </c>
      <c r="F13" s="588">
        <v>5.4621568557</v>
      </c>
      <c r="G13" s="588">
        <v>3.9802716883000002</v>
      </c>
      <c r="H13" s="588">
        <v>3.5366411925000012</v>
      </c>
      <c r="I13" s="588">
        <v>-0.74274772690000113</v>
      </c>
      <c r="J13" s="689">
        <v>0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9"/>
      <c r="B14" s="777"/>
      <c r="C14" s="777"/>
      <c r="D14" s="777"/>
      <c r="E14" s="777"/>
      <c r="F14" s="778"/>
      <c r="G14" s="778"/>
      <c r="H14" s="778"/>
      <c r="I14" s="778"/>
      <c r="J14" s="779"/>
      <c r="K14" s="779"/>
      <c r="L14" s="779"/>
      <c r="M14" s="779"/>
      <c r="N14" s="585"/>
      <c r="O14" s="585"/>
      <c r="P14" s="585"/>
      <c r="Q14" s="585"/>
      <c r="R14" s="585"/>
    </row>
    <row r="15" spans="1:18" ht="15.75">
      <c r="A15" s="460" t="s">
        <v>868</v>
      </c>
      <c r="B15" s="360">
        <v>392.54062810448397</v>
      </c>
      <c r="C15" s="360">
        <v>453.04714177488097</v>
      </c>
      <c r="D15" s="360">
        <v>449.96570330860504</v>
      </c>
      <c r="E15" s="360">
        <v>551.02050431228008</v>
      </c>
      <c r="F15" s="588">
        <v>567.86496044893101</v>
      </c>
      <c r="G15" s="588">
        <v>569.45563865954887</v>
      </c>
      <c r="H15" s="588">
        <v>486.09594692468022</v>
      </c>
      <c r="I15" s="588">
        <v>609.99556767217973</v>
      </c>
      <c r="J15" s="689">
        <v>495.89052463541299</v>
      </c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770</v>
      </c>
      <c r="B16" s="360">
        <v>3.8692540226999999</v>
      </c>
      <c r="C16" s="360">
        <v>-9.227834157220201</v>
      </c>
      <c r="D16" s="360">
        <v>2.3593587040972004</v>
      </c>
      <c r="E16" s="360">
        <v>-46.773715098455199</v>
      </c>
      <c r="F16" s="588">
        <v>-4.609205358075001</v>
      </c>
      <c r="G16" s="588">
        <v>-53.010323505925001</v>
      </c>
      <c r="H16" s="588">
        <v>-18.792334889500509</v>
      </c>
      <c r="I16" s="588">
        <v>0</v>
      </c>
      <c r="J16" s="689">
        <v>1.4625959953206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461" t="s">
        <v>852</v>
      </c>
      <c r="B17" s="360">
        <v>396.40988212718395</v>
      </c>
      <c r="C17" s="360">
        <v>443.81930761766074</v>
      </c>
      <c r="D17" s="360">
        <v>452.32506201270235</v>
      </c>
      <c r="E17" s="360">
        <v>504.24678921382474</v>
      </c>
      <c r="F17" s="588">
        <v>563.25575509085604</v>
      </c>
      <c r="G17" s="588">
        <v>516.44531515362394</v>
      </c>
      <c r="H17" s="588">
        <v>467.30361203517964</v>
      </c>
      <c r="I17" s="588">
        <v>610.19877532637452</v>
      </c>
      <c r="J17" s="689">
        <v>497.3531206307336</v>
      </c>
      <c r="K17" s="689"/>
      <c r="L17" s="689"/>
      <c r="M17" s="689"/>
      <c r="N17" s="585"/>
      <c r="O17" s="585"/>
      <c r="P17" s="585"/>
      <c r="Q17" s="585"/>
      <c r="R17" s="585"/>
    </row>
    <row r="18" spans="1:18" ht="15" customHeight="1">
      <c r="A18" s="455" t="s">
        <v>346</v>
      </c>
      <c r="B18" s="360">
        <v>-308.07254465675601</v>
      </c>
      <c r="C18" s="360">
        <v>-300.05290861010894</v>
      </c>
      <c r="D18" s="360">
        <v>-318.01989372900914</v>
      </c>
      <c r="E18" s="360">
        <v>-415.22702437360579</v>
      </c>
      <c r="F18" s="588">
        <v>-588.68656120685398</v>
      </c>
      <c r="G18" s="588">
        <v>-655.25185369968597</v>
      </c>
      <c r="H18" s="588">
        <v>-562.60621925225996</v>
      </c>
      <c r="I18" s="588">
        <v>-593.37381689778022</v>
      </c>
      <c r="J18" s="689">
        <v>-496.49055239490201</v>
      </c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62" t="s">
        <v>940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</row>
    <row r="20" spans="1:18" ht="15.75">
      <c r="A20" s="456" t="s">
        <v>849</v>
      </c>
      <c r="B20" s="368">
        <v>88.33733747042794</v>
      </c>
      <c r="C20" s="368">
        <v>143.7663990075518</v>
      </c>
      <c r="D20" s="368">
        <v>134.30516828369321</v>
      </c>
      <c r="E20" s="368">
        <v>89.019764840218954</v>
      </c>
      <c r="F20" s="592">
        <v>-25.430806115997939</v>
      </c>
      <c r="G20" s="592">
        <v>-138.80653854606203</v>
      </c>
      <c r="H20" s="592">
        <v>-95.302607217080322</v>
      </c>
      <c r="I20" s="592">
        <v>16.8249584285943</v>
      </c>
      <c r="J20" s="693">
        <v>0.86256823583158848</v>
      </c>
      <c r="K20" s="693"/>
      <c r="L20" s="693"/>
      <c r="M20" s="693"/>
      <c r="N20" s="585"/>
      <c r="O20" s="585"/>
      <c r="P20" s="585"/>
      <c r="Q20" s="585"/>
      <c r="R20" s="585"/>
    </row>
    <row r="21" spans="1:18" ht="18.75" hidden="1" customHeight="1">
      <c r="A21" s="458" t="s">
        <v>165</v>
      </c>
      <c r="B21" s="360">
        <v>0</v>
      </c>
      <c r="C21" s="360">
        <v>0</v>
      </c>
      <c r="D21" s="360">
        <v>0</v>
      </c>
      <c r="E21" s="360">
        <v>0</v>
      </c>
      <c r="F21" s="588">
        <v>0</v>
      </c>
      <c r="G21" s="588">
        <v>0</v>
      </c>
      <c r="H21" s="588">
        <v>0</v>
      </c>
      <c r="I21" s="588">
        <v>0</v>
      </c>
      <c r="J21" s="689">
        <v>0</v>
      </c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55"/>
      <c r="B22" s="360"/>
      <c r="C22" s="360"/>
      <c r="D22" s="360"/>
      <c r="E22" s="360"/>
      <c r="F22" s="588"/>
      <c r="G22" s="588"/>
      <c r="H22" s="588"/>
      <c r="I22" s="588"/>
      <c r="J22" s="689"/>
      <c r="K22" s="689"/>
      <c r="L22" s="689"/>
      <c r="M22" s="689"/>
      <c r="N22" s="585"/>
      <c r="O22" s="585"/>
      <c r="P22" s="585"/>
      <c r="Q22" s="585"/>
      <c r="R22" s="585"/>
    </row>
    <row r="23" spans="1:18" ht="15.75">
      <c r="A23" s="455" t="s">
        <v>772</v>
      </c>
      <c r="B23" s="372">
        <v>33.29550295747535</v>
      </c>
      <c r="C23" s="372">
        <v>36.437742676810714</v>
      </c>
      <c r="D23" s="372">
        <v>35.927632067303229</v>
      </c>
      <c r="E23" s="372">
        <v>41.04350973833489</v>
      </c>
      <c r="F23" s="594">
        <v>40.953239186751922</v>
      </c>
      <c r="G23" s="594">
        <v>38.668697836373141</v>
      </c>
      <c r="H23" s="594">
        <v>35.400335407124956</v>
      </c>
      <c r="I23" s="594">
        <v>42.919403017824784</v>
      </c>
      <c r="J23" s="708">
        <v>38.567305622149327</v>
      </c>
      <c r="K23" s="708"/>
      <c r="L23" s="708"/>
      <c r="M23" s="708"/>
      <c r="N23" s="585"/>
      <c r="O23" s="585"/>
      <c r="P23" s="585"/>
      <c r="Q23" s="585"/>
      <c r="R23" s="585"/>
    </row>
    <row r="24" spans="1:18" ht="15.75">
      <c r="A24" s="455" t="s">
        <v>237</v>
      </c>
      <c r="B24" s="372">
        <v>33.623695122903229</v>
      </c>
      <c r="C24" s="372">
        <v>35.695565063311605</v>
      </c>
      <c r="D24" s="372">
        <v>36.116015694793745</v>
      </c>
      <c r="E24" s="372">
        <v>37.55950611938141</v>
      </c>
      <c r="F24" s="594">
        <v>40.620832888358592</v>
      </c>
      <c r="G24" s="594">
        <v>35.069049254994347</v>
      </c>
      <c r="H24" s="594">
        <v>34.031768229430682</v>
      </c>
      <c r="I24" s="594">
        <v>42.933700746642671</v>
      </c>
      <c r="J24" s="708">
        <v>38.681057315216535</v>
      </c>
      <c r="K24" s="708"/>
      <c r="L24" s="708"/>
      <c r="M24" s="708"/>
      <c r="N24" s="585"/>
      <c r="O24" s="585"/>
      <c r="P24" s="585"/>
      <c r="Q24" s="585"/>
      <c r="R24" s="585"/>
    </row>
    <row r="25" spans="1:18" ht="15.75">
      <c r="A25" s="455" t="s">
        <v>238</v>
      </c>
      <c r="B25" s="372">
        <v>7.4928195208860053</v>
      </c>
      <c r="C25" s="372">
        <v>11.56286525081288</v>
      </c>
      <c r="D25" s="372">
        <v>10.723632124300828</v>
      </c>
      <c r="E25" s="372">
        <v>6.6307579419098248</v>
      </c>
      <c r="F25" s="594">
        <v>-1.8340168140626782</v>
      </c>
      <c r="G25" s="594">
        <v>-9.4256123433690586</v>
      </c>
      <c r="H25" s="594">
        <v>-6.9404904155287825</v>
      </c>
      <c r="I25" s="594">
        <v>1.1838072435684692</v>
      </c>
      <c r="J25" s="708">
        <v>6.7085235790164482E-2</v>
      </c>
      <c r="K25" s="708"/>
      <c r="L25" s="708"/>
      <c r="M25" s="708"/>
      <c r="N25" s="585"/>
      <c r="O25" s="585"/>
      <c r="P25" s="585"/>
      <c r="Q25" s="585"/>
      <c r="R25" s="585"/>
    </row>
    <row r="26" spans="1:18" ht="15.75">
      <c r="A26" s="455"/>
      <c r="B26" s="372"/>
      <c r="C26" s="372"/>
      <c r="D26" s="372"/>
      <c r="E26" s="372"/>
      <c r="F26" s="594"/>
      <c r="G26" s="594"/>
      <c r="H26" s="594"/>
      <c r="I26" s="594"/>
      <c r="J26" s="708"/>
      <c r="K26" s="708"/>
      <c r="L26" s="708"/>
      <c r="M26" s="708"/>
      <c r="N26" s="585"/>
      <c r="O26" s="585"/>
      <c r="P26" s="585"/>
      <c r="Q26" s="585"/>
      <c r="R26" s="585"/>
    </row>
    <row r="27" spans="1:18" ht="15.75">
      <c r="A27" s="455" t="s">
        <v>239</v>
      </c>
      <c r="B27" s="360">
        <v>90.429800400000005</v>
      </c>
      <c r="C27" s="360">
        <v>170.00065140000001</v>
      </c>
      <c r="D27" s="360">
        <v>130.00661539999999</v>
      </c>
      <c r="E27" s="360">
        <v>141.95288429999994</v>
      </c>
      <c r="F27" s="588">
        <v>92.872298978999993</v>
      </c>
      <c r="G27" s="588">
        <v>26.638419741000007</v>
      </c>
      <c r="H27" s="588">
        <v>299.23965027999998</v>
      </c>
      <c r="I27" s="588">
        <v>330.67862300000002</v>
      </c>
      <c r="J27" s="689">
        <v>426.74483459999999</v>
      </c>
      <c r="K27" s="689"/>
      <c r="L27" s="689"/>
      <c r="M27" s="689"/>
      <c r="N27" s="585"/>
      <c r="O27" s="585"/>
      <c r="P27" s="585"/>
      <c r="Q27" s="585"/>
      <c r="R27" s="585"/>
    </row>
    <row r="28" spans="1:18" ht="15.75">
      <c r="A28" s="455" t="s">
        <v>12</v>
      </c>
      <c r="B28" s="360">
        <v>0</v>
      </c>
      <c r="C28" s="360">
        <v>0</v>
      </c>
      <c r="D28" s="360">
        <v>0</v>
      </c>
      <c r="E28" s="360">
        <v>0</v>
      </c>
      <c r="F28" s="588">
        <v>0</v>
      </c>
      <c r="G28" s="588">
        <v>0</v>
      </c>
      <c r="H28" s="588">
        <v>0</v>
      </c>
      <c r="I28" s="588">
        <v>0</v>
      </c>
      <c r="J28" s="689">
        <v>0</v>
      </c>
      <c r="K28" s="689"/>
      <c r="L28" s="689"/>
      <c r="M28" s="689"/>
      <c r="N28" s="585"/>
      <c r="O28" s="585"/>
      <c r="P28" s="585"/>
      <c r="Q28" s="585"/>
      <c r="R28" s="585"/>
    </row>
    <row r="29" spans="1:18" ht="15.75">
      <c r="A29" s="463"/>
      <c r="B29" s="374"/>
      <c r="C29" s="374"/>
      <c r="D29" s="374"/>
      <c r="E29" s="374"/>
      <c r="F29" s="595"/>
      <c r="G29" s="595"/>
      <c r="H29" s="595"/>
      <c r="I29" s="595"/>
      <c r="J29" s="710"/>
      <c r="K29" s="710"/>
      <c r="L29" s="710"/>
      <c r="M29" s="710"/>
      <c r="N29" s="585"/>
      <c r="O29" s="585"/>
      <c r="P29" s="585"/>
      <c r="Q29" s="585"/>
      <c r="R29" s="585"/>
    </row>
    <row r="30" spans="1:18" ht="15.75">
      <c r="A30" s="464" t="s">
        <v>574</v>
      </c>
      <c r="B30" s="360">
        <v>25753</v>
      </c>
      <c r="C30" s="360">
        <v>26667</v>
      </c>
      <c r="D30" s="360">
        <v>27309</v>
      </c>
      <c r="E30" s="360">
        <v>28131</v>
      </c>
      <c r="F30" s="588">
        <v>29349</v>
      </c>
      <c r="G30" s="588">
        <v>29964</v>
      </c>
      <c r="H30" s="588">
        <v>30163</v>
      </c>
      <c r="I30" s="588">
        <v>30564</v>
      </c>
      <c r="J30" s="689">
        <v>30841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 t="s">
        <v>578</v>
      </c>
      <c r="B31" s="360">
        <v>25500</v>
      </c>
      <c r="C31" s="360">
        <v>26401</v>
      </c>
      <c r="D31" s="360">
        <v>27032</v>
      </c>
      <c r="E31" s="360">
        <v>27835</v>
      </c>
      <c r="F31" s="588">
        <v>29040</v>
      </c>
      <c r="G31" s="588">
        <v>29638</v>
      </c>
      <c r="H31" s="588">
        <v>29818</v>
      </c>
      <c r="I31" s="588">
        <v>30203</v>
      </c>
      <c r="J31" s="689">
        <v>30509</v>
      </c>
      <c r="K31" s="689"/>
      <c r="L31" s="689"/>
      <c r="M31" s="689"/>
      <c r="N31" s="585"/>
      <c r="O31" s="585"/>
      <c r="P31" s="585"/>
      <c r="Q31" s="585"/>
      <c r="R31" s="585"/>
    </row>
    <row r="32" spans="1:18" ht="15.75">
      <c r="A32" s="455" t="s">
        <v>575</v>
      </c>
      <c r="B32" s="360">
        <v>198</v>
      </c>
      <c r="C32" s="360">
        <v>209</v>
      </c>
      <c r="D32" s="360">
        <v>197</v>
      </c>
      <c r="E32" s="360">
        <v>202</v>
      </c>
      <c r="F32" s="588">
        <v>238</v>
      </c>
      <c r="G32" s="588">
        <v>235</v>
      </c>
      <c r="H32" s="588">
        <v>215</v>
      </c>
      <c r="I32" s="588">
        <v>217</v>
      </c>
      <c r="J32" s="689">
        <v>222</v>
      </c>
      <c r="K32" s="689"/>
      <c r="L32" s="689"/>
      <c r="M32" s="689"/>
      <c r="N32" s="585"/>
      <c r="O32" s="585"/>
      <c r="P32" s="585"/>
      <c r="Q32" s="585"/>
      <c r="R32" s="585"/>
    </row>
    <row r="33" spans="1:18" ht="15.75">
      <c r="A33" s="455" t="s">
        <v>576</v>
      </c>
      <c r="B33" s="360">
        <v>15</v>
      </c>
      <c r="C33" s="360">
        <v>15</v>
      </c>
      <c r="D33" s="360">
        <v>14</v>
      </c>
      <c r="E33" s="360">
        <v>15</v>
      </c>
      <c r="F33" s="588">
        <v>15</v>
      </c>
      <c r="G33" s="588">
        <v>15</v>
      </c>
      <c r="H33" s="588">
        <v>14</v>
      </c>
      <c r="I33" s="588">
        <v>13</v>
      </c>
      <c r="J33" s="689">
        <v>12</v>
      </c>
      <c r="K33" s="689"/>
      <c r="L33" s="689"/>
      <c r="M33" s="689"/>
      <c r="N33" s="585"/>
      <c r="O33" s="585"/>
      <c r="P33" s="585"/>
      <c r="Q33" s="585"/>
      <c r="R33" s="585"/>
    </row>
    <row r="34" spans="1:18" ht="15.75">
      <c r="A34" s="455" t="s">
        <v>579</v>
      </c>
      <c r="B34" s="360">
        <v>48</v>
      </c>
      <c r="C34" s="360">
        <v>49</v>
      </c>
      <c r="D34" s="360">
        <v>47</v>
      </c>
      <c r="E34" s="360">
        <v>49</v>
      </c>
      <c r="F34" s="588">
        <v>48</v>
      </c>
      <c r="G34" s="588">
        <v>48</v>
      </c>
      <c r="H34" s="588">
        <v>44</v>
      </c>
      <c r="I34" s="588">
        <v>39</v>
      </c>
      <c r="J34" s="689">
        <v>38</v>
      </c>
      <c r="K34" s="689"/>
      <c r="L34" s="689"/>
      <c r="M34" s="689"/>
      <c r="N34" s="585"/>
      <c r="O34" s="585"/>
      <c r="P34" s="585"/>
      <c r="Q34" s="585"/>
      <c r="R34" s="585"/>
    </row>
    <row r="35" spans="1:18" ht="15.75">
      <c r="A35" s="462" t="s">
        <v>578</v>
      </c>
      <c r="B35" s="374">
        <v>15</v>
      </c>
      <c r="C35" s="374">
        <v>14</v>
      </c>
      <c r="D35" s="374">
        <v>14</v>
      </c>
      <c r="E35" s="374">
        <v>15</v>
      </c>
      <c r="F35" s="595">
        <v>14</v>
      </c>
      <c r="G35" s="595">
        <v>15</v>
      </c>
      <c r="H35" s="595">
        <v>13</v>
      </c>
      <c r="I35" s="595">
        <v>12</v>
      </c>
      <c r="J35" s="710">
        <v>11</v>
      </c>
      <c r="K35" s="710"/>
      <c r="L35" s="710"/>
      <c r="M35" s="710"/>
      <c r="N35" s="585"/>
      <c r="O35" s="585"/>
      <c r="P35" s="585"/>
      <c r="Q35" s="585"/>
      <c r="R35" s="585"/>
    </row>
  </sheetData>
  <mergeCells count="4">
    <mergeCell ref="B4:E4"/>
    <mergeCell ref="F4:I4"/>
    <mergeCell ref="B3:E3"/>
    <mergeCell ref="J4:M4"/>
  </mergeCells>
  <phoneticPr fontId="12" type="noConversion"/>
  <pageMargins left="0.39" right="0.28000000000000003" top="0.984251969" bottom="0.984251969" header="0.5" footer="0.5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indexed="24"/>
    <pageSetUpPr fitToPage="1"/>
  </sheetPr>
  <dimension ref="A3:R29"/>
  <sheetViews>
    <sheetView showGridLines="0" view="pageBreakPreview" zoomScale="80" zoomScaleNormal="60" zoomScaleSheetLayoutView="80" workbookViewId="0">
      <selection activeCell="I13" sqref="I13"/>
    </sheetView>
  </sheetViews>
  <sheetFormatPr defaultColWidth="9.140625" defaultRowHeight="12.75"/>
  <cols>
    <col min="1" max="1" width="76.7109375" customWidth="1"/>
    <col min="2" max="4" width="12" bestFit="1" customWidth="1"/>
    <col min="5" max="6" width="12.5703125" bestFit="1" customWidth="1"/>
    <col min="7" max="7" width="10.7109375" customWidth="1"/>
    <col min="8" max="8" width="12.5703125" bestFit="1" customWidth="1"/>
    <col min="9" max="9" width="10.7109375" customWidth="1"/>
    <col min="10" max="10" width="10.85546875" bestFit="1" customWidth="1"/>
  </cols>
  <sheetData>
    <row r="3" spans="1:18" ht="16.5" thickBot="1">
      <c r="A3" s="465" t="s">
        <v>169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18" ht="16.5" thickBot="1">
      <c r="A4" s="449"/>
      <c r="B4" s="835">
        <v>2011</v>
      </c>
      <c r="C4" s="836"/>
      <c r="D4" s="836"/>
      <c r="E4" s="858"/>
      <c r="F4" s="840">
        <v>2012</v>
      </c>
      <c r="G4" s="843"/>
      <c r="H4" s="843"/>
      <c r="I4" s="844"/>
      <c r="J4" s="838">
        <v>2013</v>
      </c>
      <c r="K4" s="839"/>
      <c r="L4" s="839"/>
      <c r="M4" s="85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8.75">
      <c r="A6" s="457" t="s">
        <v>599</v>
      </c>
      <c r="B6" s="368">
        <v>547.52709323679994</v>
      </c>
      <c r="C6" s="368">
        <v>697.97499794817816</v>
      </c>
      <c r="D6" s="368">
        <v>836.90511393027805</v>
      </c>
      <c r="E6" s="368">
        <v>936.13348832208112</v>
      </c>
      <c r="F6" s="592">
        <v>1008.502962976512</v>
      </c>
      <c r="G6" s="592">
        <v>1034.18940153061</v>
      </c>
      <c r="H6" s="592">
        <v>863.24080210974853</v>
      </c>
      <c r="I6" s="592">
        <v>809.70251233574345</v>
      </c>
      <c r="J6" s="693">
        <v>708.18549104998203</v>
      </c>
      <c r="K6" s="693"/>
      <c r="L6" s="693"/>
      <c r="M6" s="693"/>
      <c r="N6" s="585"/>
      <c r="O6" s="585"/>
      <c r="P6" s="585"/>
      <c r="Q6" s="585"/>
      <c r="R6" s="585"/>
    </row>
    <row r="7" spans="1:18" ht="18.75">
      <c r="A7" s="458" t="s">
        <v>600</v>
      </c>
      <c r="B7" s="360">
        <v>0</v>
      </c>
      <c r="C7" s="360">
        <v>0</v>
      </c>
      <c r="D7" s="360">
        <v>0</v>
      </c>
      <c r="E7" s="360">
        <v>0</v>
      </c>
      <c r="F7" s="588">
        <v>0.79430400000000001</v>
      </c>
      <c r="G7" s="588">
        <v>0</v>
      </c>
      <c r="H7" s="588">
        <v>0</v>
      </c>
      <c r="I7" s="588">
        <v>0</v>
      </c>
      <c r="J7" s="689">
        <v>0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9"/>
      <c r="B8" s="777"/>
      <c r="C8" s="777"/>
      <c r="D8" s="777"/>
      <c r="E8" s="777"/>
      <c r="F8" s="778"/>
      <c r="G8" s="778"/>
      <c r="H8" s="778"/>
      <c r="I8" s="778"/>
      <c r="J8" s="779"/>
      <c r="K8" s="779"/>
      <c r="L8" s="779"/>
      <c r="M8" s="779"/>
      <c r="N8" s="585"/>
      <c r="O8" s="585"/>
      <c r="P8" s="585"/>
      <c r="Q8" s="585"/>
      <c r="R8" s="585"/>
    </row>
    <row r="9" spans="1:18" ht="15.75">
      <c r="A9" s="460" t="s">
        <v>868</v>
      </c>
      <c r="B9" s="360">
        <v>-1018.513229712</v>
      </c>
      <c r="C9" s="360">
        <v>-964.66823221589004</v>
      </c>
      <c r="D9" s="360">
        <v>-849.0004555170301</v>
      </c>
      <c r="E9" s="360">
        <v>-581.61406290422019</v>
      </c>
      <c r="F9" s="588">
        <v>-621.588221881344</v>
      </c>
      <c r="G9" s="588">
        <v>-624.56682877033609</v>
      </c>
      <c r="H9" s="588">
        <v>-407.90637634304994</v>
      </c>
      <c r="I9" s="588">
        <v>-326.6231347541202</v>
      </c>
      <c r="J9" s="689">
        <v>-184.52729825520601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5" t="s">
        <v>770</v>
      </c>
      <c r="B10" s="360">
        <v>-1.8783276368000001</v>
      </c>
      <c r="C10" s="360">
        <v>5.8705654773371991</v>
      </c>
      <c r="D10" s="360">
        <v>0</v>
      </c>
      <c r="E10" s="360">
        <v>-15.701921999700001</v>
      </c>
      <c r="F10" s="588">
        <v>0</v>
      </c>
      <c r="G10" s="588">
        <v>0.55634332137600107</v>
      </c>
      <c r="H10" s="588">
        <v>-122.92814021602699</v>
      </c>
      <c r="I10" s="588">
        <v>-117.12192964442602</v>
      </c>
      <c r="J10" s="689">
        <v>-7.6064417909520001</v>
      </c>
      <c r="K10" s="689"/>
      <c r="L10" s="689"/>
      <c r="M10" s="689"/>
      <c r="N10" s="585"/>
      <c r="O10" s="585"/>
      <c r="P10" s="585"/>
      <c r="Q10" s="585"/>
      <c r="R10" s="585"/>
    </row>
    <row r="11" spans="1:18" ht="15.75">
      <c r="A11" s="461" t="s">
        <v>852</v>
      </c>
      <c r="B11" s="360">
        <v>-1020.3915573488</v>
      </c>
      <c r="C11" s="360">
        <v>-958.79766673855283</v>
      </c>
      <c r="D11" s="360">
        <v>-848.9808472015045</v>
      </c>
      <c r="E11" s="360">
        <v>-597.3159849039198</v>
      </c>
      <c r="F11" s="588">
        <v>-621.22953810124795</v>
      </c>
      <c r="G11" s="588">
        <v>-624.01048544896003</v>
      </c>
      <c r="H11" s="588">
        <v>-530.83451655907697</v>
      </c>
      <c r="I11" s="588">
        <v>-443.74506439854622</v>
      </c>
      <c r="J11" s="689">
        <v>-192.13374004615801</v>
      </c>
      <c r="K11" s="689"/>
      <c r="L11" s="689"/>
      <c r="M11" s="689"/>
      <c r="N11" s="585"/>
      <c r="O11" s="585"/>
      <c r="P11" s="585"/>
      <c r="Q11" s="585"/>
      <c r="R11" s="585"/>
    </row>
    <row r="12" spans="1:18" ht="15" customHeight="1">
      <c r="A12" s="455" t="s">
        <v>346</v>
      </c>
      <c r="B12" s="360">
        <v>-225.69186519581899</v>
      </c>
      <c r="C12" s="360">
        <v>-229.35148950798902</v>
      </c>
      <c r="D12" s="360">
        <v>-234.88287866494301</v>
      </c>
      <c r="E12" s="360">
        <v>-232.76123722993702</v>
      </c>
      <c r="F12" s="588">
        <v>-200.690229045888</v>
      </c>
      <c r="G12" s="588">
        <v>5.2264848000959887</v>
      </c>
      <c r="H12" s="588">
        <v>-5.2266021207329629</v>
      </c>
      <c r="I12" s="588">
        <v>0</v>
      </c>
      <c r="J12" s="689">
        <v>-1.6143568054440101</v>
      </c>
      <c r="K12" s="689"/>
      <c r="L12" s="689"/>
      <c r="M12" s="689"/>
      <c r="N12" s="585"/>
      <c r="O12" s="585"/>
      <c r="P12" s="585"/>
      <c r="Q12" s="585"/>
      <c r="R12" s="585"/>
    </row>
    <row r="13" spans="1:18" ht="15.75">
      <c r="A13" s="462" t="s">
        <v>940</v>
      </c>
      <c r="B13" s="360">
        <v>0</v>
      </c>
      <c r="C13" s="360">
        <v>-17.778297038070001</v>
      </c>
      <c r="D13" s="360">
        <v>0</v>
      </c>
      <c r="E13" s="360">
        <v>-4148.3598820910784</v>
      </c>
      <c r="F13" s="588">
        <v>-3862.1445083536601</v>
      </c>
      <c r="G13" s="588">
        <v>0</v>
      </c>
      <c r="H13" s="588">
        <v>0</v>
      </c>
      <c r="I13" s="588">
        <v>0</v>
      </c>
      <c r="J13" s="689">
        <v>0</v>
      </c>
      <c r="K13" s="689"/>
      <c r="L13" s="689"/>
      <c r="M13" s="689"/>
      <c r="N13" s="585"/>
      <c r="O13" s="585"/>
      <c r="P13" s="585"/>
      <c r="Q13" s="585"/>
      <c r="R13" s="585"/>
    </row>
    <row r="14" spans="1:18" ht="15.75">
      <c r="A14" s="456" t="s">
        <v>849</v>
      </c>
      <c r="B14" s="368">
        <v>-1246.083422544619</v>
      </c>
      <c r="C14" s="368">
        <v>-1205.9274532846118</v>
      </c>
      <c r="D14" s="368">
        <v>-1083.6631649043488</v>
      </c>
      <c r="E14" s="368">
        <v>-4978.437104224935</v>
      </c>
      <c r="F14" s="592">
        <v>-4684.0642755007957</v>
      </c>
      <c r="G14" s="592">
        <v>-618.78466406963435</v>
      </c>
      <c r="H14" s="592">
        <v>-536.06162922346994</v>
      </c>
      <c r="I14" s="592">
        <v>-443.7439452032695</v>
      </c>
      <c r="J14" s="693">
        <v>-193.74809685160201</v>
      </c>
      <c r="K14" s="693"/>
      <c r="L14" s="693"/>
      <c r="M14" s="693"/>
      <c r="N14" s="585"/>
      <c r="O14" s="585"/>
      <c r="P14" s="585"/>
      <c r="Q14" s="585"/>
      <c r="R14" s="585"/>
    </row>
    <row r="15" spans="1:18" ht="15.75">
      <c r="A15" s="455"/>
      <c r="B15" s="360"/>
      <c r="C15" s="360"/>
      <c r="D15" s="360"/>
      <c r="E15" s="360"/>
      <c r="F15" s="588"/>
      <c r="G15" s="588"/>
      <c r="H15" s="588"/>
      <c r="I15" s="588"/>
      <c r="J15" s="689"/>
      <c r="K15" s="689"/>
      <c r="L15" s="689"/>
      <c r="M15" s="689"/>
      <c r="N15" s="585"/>
      <c r="O15" s="585"/>
      <c r="P15" s="585"/>
      <c r="Q15" s="585"/>
      <c r="R15" s="585"/>
    </row>
    <row r="16" spans="1:18" ht="15.75">
      <c r="A16" s="455" t="s">
        <v>772</v>
      </c>
      <c r="B16" s="372" t="s">
        <v>893</v>
      </c>
      <c r="C16" s="630" t="s">
        <v>893</v>
      </c>
      <c r="D16" s="630" t="s">
        <v>893</v>
      </c>
      <c r="E16" s="630" t="s">
        <v>893</v>
      </c>
      <c r="F16" s="632" t="s">
        <v>893</v>
      </c>
      <c r="G16" s="632" t="s">
        <v>893</v>
      </c>
      <c r="H16" s="632" t="s">
        <v>893</v>
      </c>
      <c r="I16" s="594" t="s">
        <v>893</v>
      </c>
      <c r="J16" s="715" t="s">
        <v>893</v>
      </c>
      <c r="K16" s="715"/>
      <c r="L16" s="715"/>
      <c r="M16" s="715"/>
      <c r="N16" s="585"/>
      <c r="O16" s="585"/>
      <c r="P16" s="585"/>
      <c r="Q16" s="585"/>
      <c r="R16" s="585"/>
    </row>
    <row r="17" spans="1:18" ht="15.75">
      <c r="A17" s="455" t="s">
        <v>237</v>
      </c>
      <c r="B17" s="372" t="s">
        <v>893</v>
      </c>
      <c r="C17" s="630" t="s">
        <v>893</v>
      </c>
      <c r="D17" s="630" t="s">
        <v>893</v>
      </c>
      <c r="E17" s="630" t="s">
        <v>893</v>
      </c>
      <c r="F17" s="632" t="s">
        <v>893</v>
      </c>
      <c r="G17" s="632" t="s">
        <v>893</v>
      </c>
      <c r="H17" s="632" t="s">
        <v>893</v>
      </c>
      <c r="I17" s="594" t="s">
        <v>893</v>
      </c>
      <c r="J17" s="715" t="s">
        <v>893</v>
      </c>
      <c r="K17" s="715"/>
      <c r="L17" s="715"/>
      <c r="M17" s="715"/>
      <c r="N17" s="585"/>
      <c r="O17" s="585"/>
      <c r="P17" s="585"/>
      <c r="Q17" s="585"/>
      <c r="R17" s="585"/>
    </row>
    <row r="18" spans="1:18" ht="15.75">
      <c r="A18" s="455" t="s">
        <v>238</v>
      </c>
      <c r="B18" s="372" t="s">
        <v>893</v>
      </c>
      <c r="C18" s="630" t="s">
        <v>893</v>
      </c>
      <c r="D18" s="630" t="s">
        <v>893</v>
      </c>
      <c r="E18" s="630" t="s">
        <v>893</v>
      </c>
      <c r="F18" s="632" t="s">
        <v>893</v>
      </c>
      <c r="G18" s="632" t="s">
        <v>893</v>
      </c>
      <c r="H18" s="632" t="s">
        <v>893</v>
      </c>
      <c r="I18" s="594" t="s">
        <v>893</v>
      </c>
      <c r="J18" s="715" t="s">
        <v>893</v>
      </c>
      <c r="K18" s="715"/>
      <c r="L18" s="715"/>
      <c r="M18" s="715"/>
      <c r="N18" s="585"/>
      <c r="O18" s="585"/>
      <c r="P18" s="585"/>
      <c r="Q18" s="585"/>
      <c r="R18" s="585"/>
    </row>
    <row r="19" spans="1:18" ht="15.75">
      <c r="A19" s="455"/>
      <c r="B19" s="372"/>
      <c r="C19" s="630"/>
      <c r="D19" s="630"/>
      <c r="E19" s="630"/>
      <c r="F19" s="632"/>
      <c r="G19" s="632"/>
      <c r="H19" s="632"/>
      <c r="I19" s="594"/>
      <c r="J19" s="715"/>
      <c r="K19" s="715"/>
      <c r="L19" s="715"/>
      <c r="M19" s="715"/>
      <c r="N19" s="585"/>
      <c r="O19" s="585"/>
      <c r="P19" s="585"/>
      <c r="Q19" s="585"/>
      <c r="R19" s="585"/>
    </row>
    <row r="20" spans="1:18" ht="15.75">
      <c r="A20" s="455" t="s">
        <v>239</v>
      </c>
      <c r="B20" s="360">
        <v>320.22179879215997</v>
      </c>
      <c r="C20" s="360">
        <v>185.97397840622301</v>
      </c>
      <c r="D20" s="360">
        <v>196.16196770161696</v>
      </c>
      <c r="E20" s="360">
        <v>269.70811950000007</v>
      </c>
      <c r="F20" s="588">
        <v>141.70394880000001</v>
      </c>
      <c r="G20" s="588">
        <v>0</v>
      </c>
      <c r="H20" s="588">
        <v>0</v>
      </c>
      <c r="I20" s="588">
        <v>4383.9437106999994</v>
      </c>
      <c r="J20" s="689">
        <v>36.336410562422799</v>
      </c>
      <c r="K20" s="689"/>
      <c r="L20" s="689"/>
      <c r="M20" s="689"/>
      <c r="N20" s="585"/>
      <c r="O20" s="585"/>
      <c r="P20" s="585"/>
      <c r="Q20" s="585"/>
      <c r="R20" s="585"/>
    </row>
    <row r="21" spans="1:18" ht="15.75">
      <c r="A21" s="455" t="s">
        <v>12</v>
      </c>
      <c r="B21" s="360">
        <v>0</v>
      </c>
      <c r="C21" s="360">
        <v>0</v>
      </c>
      <c r="D21" s="360">
        <v>0</v>
      </c>
      <c r="E21" s="360">
        <v>0</v>
      </c>
      <c r="F21" s="588">
        <v>0</v>
      </c>
      <c r="G21" s="588">
        <v>0</v>
      </c>
      <c r="H21" s="588">
        <v>0</v>
      </c>
      <c r="I21" s="588">
        <v>0</v>
      </c>
      <c r="J21" s="689">
        <v>0</v>
      </c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63"/>
      <c r="B22" s="374"/>
      <c r="C22" s="374"/>
      <c r="D22" s="374"/>
      <c r="E22" s="374"/>
      <c r="F22" s="595"/>
      <c r="G22" s="595"/>
      <c r="H22" s="595"/>
      <c r="I22" s="595"/>
      <c r="J22" s="710"/>
      <c r="K22" s="710"/>
      <c r="L22" s="710"/>
      <c r="M22" s="710"/>
      <c r="N22" s="585"/>
      <c r="O22" s="585"/>
      <c r="P22" s="585"/>
      <c r="Q22" s="585"/>
      <c r="R22" s="585"/>
    </row>
    <row r="23" spans="1:18" ht="15.75">
      <c r="A23" s="464" t="s">
        <v>574</v>
      </c>
      <c r="B23" s="360">
        <v>17439</v>
      </c>
      <c r="C23" s="360">
        <v>21430</v>
      </c>
      <c r="D23" s="360">
        <v>24190</v>
      </c>
      <c r="E23" s="360">
        <v>28326</v>
      </c>
      <c r="F23" s="588">
        <v>31496</v>
      </c>
      <c r="G23" s="588">
        <v>33722</v>
      </c>
      <c r="H23" s="588">
        <v>29075</v>
      </c>
      <c r="I23" s="588">
        <v>26840</v>
      </c>
      <c r="J23" s="689">
        <v>23585</v>
      </c>
      <c r="K23" s="689"/>
      <c r="L23" s="689"/>
      <c r="M23" s="689"/>
      <c r="N23" s="585"/>
      <c r="O23" s="585"/>
      <c r="P23" s="585"/>
      <c r="Q23" s="585"/>
      <c r="R23" s="585"/>
    </row>
    <row r="24" spans="1:18" ht="15.75">
      <c r="A24" s="455" t="s">
        <v>578</v>
      </c>
      <c r="B24" s="360">
        <v>17439</v>
      </c>
      <c r="C24" s="360">
        <v>21430</v>
      </c>
      <c r="D24" s="360">
        <v>24190</v>
      </c>
      <c r="E24" s="360">
        <v>28326</v>
      </c>
      <c r="F24" s="588">
        <v>31496</v>
      </c>
      <c r="G24" s="588">
        <v>33722</v>
      </c>
      <c r="H24" s="588">
        <v>29075</v>
      </c>
      <c r="I24" s="588">
        <v>26840</v>
      </c>
      <c r="J24" s="689">
        <v>23585</v>
      </c>
      <c r="K24" s="689"/>
      <c r="L24" s="689"/>
      <c r="M24" s="689"/>
      <c r="N24" s="585"/>
      <c r="O24" s="585"/>
      <c r="P24" s="585"/>
      <c r="Q24" s="585"/>
      <c r="R24" s="585"/>
    </row>
    <row r="25" spans="1:18" ht="15.75">
      <c r="A25" s="455" t="s">
        <v>575</v>
      </c>
      <c r="B25" s="360">
        <v>307</v>
      </c>
      <c r="C25" s="360">
        <v>308</v>
      </c>
      <c r="D25" s="360">
        <v>329</v>
      </c>
      <c r="E25" s="631">
        <v>347</v>
      </c>
      <c r="F25" s="588">
        <v>351</v>
      </c>
      <c r="G25" s="588">
        <v>334</v>
      </c>
      <c r="H25" s="588">
        <v>496</v>
      </c>
      <c r="I25" s="588">
        <v>371</v>
      </c>
      <c r="J25" s="689">
        <v>401</v>
      </c>
      <c r="K25" s="689"/>
      <c r="L25" s="689"/>
      <c r="M25" s="689"/>
      <c r="N25" s="585"/>
      <c r="O25" s="585"/>
      <c r="P25" s="585"/>
      <c r="Q25" s="585"/>
      <c r="R25" s="585"/>
    </row>
    <row r="26" spans="1:18" ht="15.75">
      <c r="A26" s="455" t="s">
        <v>576</v>
      </c>
      <c r="B26" s="360">
        <v>12</v>
      </c>
      <c r="C26" s="360">
        <v>12</v>
      </c>
      <c r="D26" s="360">
        <v>12</v>
      </c>
      <c r="E26" s="631">
        <v>12</v>
      </c>
      <c r="F26" s="588">
        <v>11</v>
      </c>
      <c r="G26" s="588">
        <v>11</v>
      </c>
      <c r="H26" s="588">
        <v>9</v>
      </c>
      <c r="I26" s="588">
        <v>10</v>
      </c>
      <c r="J26" s="689">
        <v>10</v>
      </c>
      <c r="K26" s="689"/>
      <c r="L26" s="689"/>
      <c r="M26" s="689"/>
      <c r="N26" s="585"/>
      <c r="O26" s="585"/>
      <c r="P26" s="585"/>
      <c r="Q26" s="585"/>
      <c r="R26" s="585"/>
    </row>
    <row r="29" spans="1:18">
      <c r="E29" s="683"/>
      <c r="F29" s="683"/>
      <c r="G29" s="683"/>
      <c r="H29" s="683"/>
      <c r="I29" s="683"/>
      <c r="J29" s="683"/>
    </row>
  </sheetData>
  <mergeCells count="4">
    <mergeCell ref="B4:E4"/>
    <mergeCell ref="J4:M4"/>
    <mergeCell ref="B3:E3"/>
    <mergeCell ref="F4:I4"/>
  </mergeCells>
  <pageMargins left="0.39" right="0.28000000000000003" top="0.984251969" bottom="0.984251969" header="0.5" footer="0.5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6" enableFormatConditionsCalculation="0">
    <tabColor indexed="24"/>
    <pageSetUpPr fitToPage="1"/>
  </sheetPr>
  <dimension ref="A3:R52"/>
  <sheetViews>
    <sheetView showGridLines="0" view="pageBreakPreview" topLeftCell="A6" zoomScale="60" zoomScaleNormal="60" workbookViewId="0">
      <selection activeCell="N41" sqref="N41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0.85546875" customWidth="1"/>
    <col min="10" max="10" width="11.140625" bestFit="1" customWidth="1"/>
  </cols>
  <sheetData>
    <row r="3" spans="1:18" ht="16.5" thickBot="1">
      <c r="A3" s="465" t="s">
        <v>814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35">
        <v>2011</v>
      </c>
      <c r="C4" s="836"/>
      <c r="D4" s="836"/>
      <c r="E4" s="858"/>
      <c r="F4" s="840" t="s">
        <v>957</v>
      </c>
      <c r="G4" s="843"/>
      <c r="H4" s="843"/>
      <c r="I4" s="844"/>
      <c r="J4" s="838">
        <v>2013</v>
      </c>
      <c r="K4" s="839"/>
      <c r="L4" s="839"/>
      <c r="M4" s="85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67" t="s">
        <v>854</v>
      </c>
      <c r="B6" s="375"/>
      <c r="C6" s="375"/>
      <c r="D6" s="375"/>
      <c r="E6" s="375"/>
      <c r="F6" s="599"/>
      <c r="G6" s="599"/>
      <c r="H6" s="599"/>
      <c r="I6" s="599"/>
      <c r="J6" s="716"/>
      <c r="K6" s="716"/>
      <c r="L6" s="716"/>
      <c r="M6" s="716"/>
      <c r="N6" s="585"/>
      <c r="O6" s="585"/>
      <c r="P6" s="585"/>
      <c r="Q6" s="585"/>
      <c r="R6" s="585"/>
    </row>
    <row r="7" spans="1:18" ht="15.75">
      <c r="A7" s="468" t="s">
        <v>925</v>
      </c>
      <c r="B7" s="480">
        <v>1120.1258650797299</v>
      </c>
      <c r="C7" s="480">
        <v>1109.4126060674303</v>
      </c>
      <c r="D7" s="480">
        <v>1105.1138790044001</v>
      </c>
      <c r="E7" s="480">
        <v>1143.4366881794704</v>
      </c>
      <c r="F7" s="600">
        <v>1100.8808954849901</v>
      </c>
      <c r="G7" s="600">
        <v>1109.3544115909153</v>
      </c>
      <c r="H7" s="600">
        <v>1108.8177599450346</v>
      </c>
      <c r="I7" s="600">
        <v>1109.3446580242053</v>
      </c>
      <c r="J7" s="717">
        <v>1119.91191728021</v>
      </c>
      <c r="K7" s="717"/>
      <c r="L7" s="717"/>
      <c r="M7" s="717"/>
      <c r="N7" s="585"/>
      <c r="O7" s="585"/>
      <c r="P7" s="585"/>
      <c r="Q7" s="585"/>
      <c r="R7" s="585"/>
    </row>
    <row r="8" spans="1:18" ht="15.75">
      <c r="A8" s="468" t="s">
        <v>922</v>
      </c>
      <c r="B8" s="480">
        <v>239.29957657</v>
      </c>
      <c r="C8" s="480">
        <v>242.64446655000006</v>
      </c>
      <c r="D8" s="480">
        <v>258.75819170999989</v>
      </c>
      <c r="E8" s="480">
        <v>257.20720492000009</v>
      </c>
      <c r="F8" s="600">
        <v>250.06910735</v>
      </c>
      <c r="G8" s="600">
        <v>248.43385139000006</v>
      </c>
      <c r="H8" s="600">
        <v>241.90773359999991</v>
      </c>
      <c r="I8" s="600">
        <v>239.44786292999993</v>
      </c>
      <c r="J8" s="717">
        <v>237.26905013999999</v>
      </c>
      <c r="K8" s="717"/>
      <c r="L8" s="717"/>
      <c r="M8" s="717"/>
      <c r="N8" s="585"/>
      <c r="O8" s="585"/>
      <c r="P8" s="585"/>
      <c r="Q8" s="585"/>
      <c r="R8" s="585"/>
    </row>
    <row r="9" spans="1:18" ht="15.75">
      <c r="A9" s="468" t="s">
        <v>923</v>
      </c>
      <c r="B9" s="480">
        <v>236.77457233000001</v>
      </c>
      <c r="C9" s="480">
        <v>237.10817678000001</v>
      </c>
      <c r="D9" s="480">
        <v>231.40735553999997</v>
      </c>
      <c r="E9" s="480">
        <v>238.75144028</v>
      </c>
      <c r="F9" s="600">
        <v>237.40607257000002</v>
      </c>
      <c r="G9" s="600">
        <v>227.32166728999997</v>
      </c>
      <c r="H9" s="600">
        <v>234.89028527000011</v>
      </c>
      <c r="I9" s="600">
        <v>246.81968927999992</v>
      </c>
      <c r="J9" s="717">
        <v>245.33727533000004</v>
      </c>
      <c r="K9" s="717"/>
      <c r="L9" s="717"/>
      <c r="M9" s="717"/>
      <c r="N9" s="585"/>
      <c r="O9" s="585"/>
      <c r="P9" s="585"/>
      <c r="Q9" s="585"/>
      <c r="R9" s="585"/>
    </row>
    <row r="10" spans="1:18" ht="15.75">
      <c r="A10" s="468" t="s">
        <v>924</v>
      </c>
      <c r="B10" s="480">
        <v>128.26203040000001</v>
      </c>
      <c r="C10" s="480">
        <v>129.33630239999997</v>
      </c>
      <c r="D10" s="480">
        <v>144.46866289999997</v>
      </c>
      <c r="E10" s="480">
        <v>154.62292650000001</v>
      </c>
      <c r="F10" s="600">
        <v>139.1437152</v>
      </c>
      <c r="G10" s="600">
        <v>141.34633840000001</v>
      </c>
      <c r="H10" s="600">
        <v>121.40014040000005</v>
      </c>
      <c r="I10" s="600">
        <v>167.15679699999987</v>
      </c>
      <c r="J10" s="717">
        <v>129.80140559999998</v>
      </c>
      <c r="K10" s="717"/>
      <c r="L10" s="717"/>
      <c r="M10" s="717"/>
      <c r="N10" s="585"/>
      <c r="O10" s="585"/>
      <c r="P10" s="585"/>
      <c r="Q10" s="585"/>
      <c r="R10" s="585"/>
    </row>
    <row r="11" spans="1:18" ht="15.75">
      <c r="A11" s="468" t="s">
        <v>173</v>
      </c>
      <c r="B11" s="480">
        <v>-54.004365011825001</v>
      </c>
      <c r="C11" s="480">
        <v>-30.536754742594958</v>
      </c>
      <c r="D11" s="480">
        <v>-66.374892139205059</v>
      </c>
      <c r="E11" s="480">
        <v>-82.429714162822876</v>
      </c>
      <c r="F11" s="600">
        <v>-98.823101159999979</v>
      </c>
      <c r="G11" s="600">
        <v>-68.211932480000002</v>
      </c>
      <c r="H11" s="600">
        <v>-111.80853798000003</v>
      </c>
      <c r="I11" s="600">
        <v>-123.64194651999995</v>
      </c>
      <c r="J11" s="717">
        <v>-122.13619628000001</v>
      </c>
      <c r="K11" s="717"/>
      <c r="L11" s="717"/>
      <c r="M11" s="717"/>
      <c r="N11" s="585"/>
      <c r="O11" s="585"/>
      <c r="P11" s="585"/>
      <c r="Q11" s="585"/>
      <c r="R11" s="585"/>
    </row>
    <row r="12" spans="1:18" ht="18.75">
      <c r="A12" s="469" t="s">
        <v>599</v>
      </c>
      <c r="B12" s="481">
        <v>1670.457679367905</v>
      </c>
      <c r="C12" s="481">
        <v>1687.9647970548356</v>
      </c>
      <c r="D12" s="481">
        <v>1673.3731970151944</v>
      </c>
      <c r="E12" s="481">
        <v>1711.5885457166478</v>
      </c>
      <c r="F12" s="601">
        <v>1628.6766894449902</v>
      </c>
      <c r="G12" s="601">
        <v>1658.2443361909159</v>
      </c>
      <c r="H12" s="601">
        <v>1595.207381235035</v>
      </c>
      <c r="I12" s="601">
        <v>1639.1270607142051</v>
      </c>
      <c r="J12" s="718">
        <v>1610.18345207021</v>
      </c>
      <c r="K12" s="718"/>
      <c r="L12" s="718"/>
      <c r="M12" s="718"/>
      <c r="N12" s="585"/>
      <c r="O12" s="585"/>
      <c r="P12" s="585"/>
      <c r="Q12" s="585"/>
      <c r="R12" s="585"/>
    </row>
    <row r="13" spans="1:18" ht="18.75">
      <c r="A13" s="470" t="s">
        <v>600</v>
      </c>
      <c r="B13" s="480">
        <v>44.142207289840002</v>
      </c>
      <c r="C13" s="480">
        <v>37.118423924599966</v>
      </c>
      <c r="D13" s="480">
        <v>43.414097027670039</v>
      </c>
      <c r="E13" s="480">
        <v>50.307478296359875</v>
      </c>
      <c r="F13" s="600">
        <v>40.419973415849995</v>
      </c>
      <c r="G13" s="600">
        <v>52.480231588695005</v>
      </c>
      <c r="H13" s="600">
        <v>45.904738225064989</v>
      </c>
      <c r="I13" s="600">
        <v>37.135621671796116</v>
      </c>
      <c r="J13" s="717">
        <v>40.75297783978003</v>
      </c>
      <c r="K13" s="717"/>
      <c r="L13" s="717"/>
      <c r="M13" s="717"/>
      <c r="N13" s="585"/>
      <c r="O13" s="585"/>
      <c r="P13" s="585"/>
      <c r="Q13" s="585"/>
      <c r="R13" s="585"/>
    </row>
    <row r="14" spans="1:18" ht="15.75">
      <c r="A14" s="468"/>
      <c r="B14" s="480"/>
      <c r="C14" s="480"/>
      <c r="D14" s="480"/>
      <c r="E14" s="480"/>
      <c r="F14" s="600"/>
      <c r="G14" s="600"/>
      <c r="H14" s="600"/>
      <c r="I14" s="600"/>
      <c r="J14" s="717"/>
      <c r="K14" s="717"/>
      <c r="L14" s="717"/>
      <c r="M14" s="717"/>
      <c r="N14" s="585"/>
      <c r="O14" s="585"/>
      <c r="P14" s="585"/>
      <c r="Q14" s="585"/>
      <c r="R14" s="585"/>
    </row>
    <row r="15" spans="1:18" ht="15.75">
      <c r="A15" s="474" t="s">
        <v>247</v>
      </c>
      <c r="B15" s="480"/>
      <c r="C15" s="480"/>
      <c r="D15" s="480"/>
      <c r="E15" s="480"/>
      <c r="F15" s="600"/>
      <c r="G15" s="600"/>
      <c r="H15" s="600"/>
      <c r="I15" s="600"/>
      <c r="J15" s="717"/>
      <c r="K15" s="717"/>
      <c r="L15" s="717"/>
      <c r="M15" s="717"/>
      <c r="N15" s="585"/>
      <c r="O15" s="585"/>
      <c r="P15" s="585"/>
      <c r="Q15" s="585"/>
      <c r="R15" s="585"/>
    </row>
    <row r="16" spans="1:18" ht="15.75">
      <c r="A16" s="468" t="s">
        <v>925</v>
      </c>
      <c r="B16" s="480">
        <v>116.516612875619</v>
      </c>
      <c r="C16" s="480">
        <v>132.74583238015299</v>
      </c>
      <c r="D16" s="480">
        <v>147.23930067237697</v>
      </c>
      <c r="E16" s="480">
        <v>148.34130834590502</v>
      </c>
      <c r="F16" s="600">
        <v>162.05143942038598</v>
      </c>
      <c r="G16" s="600">
        <v>158.73464764897903</v>
      </c>
      <c r="H16" s="600">
        <v>192.13136947295294</v>
      </c>
      <c r="I16" s="600">
        <v>122.36365437001598</v>
      </c>
      <c r="J16" s="717">
        <v>165.083168394208</v>
      </c>
      <c r="K16" s="717"/>
      <c r="L16" s="717"/>
      <c r="M16" s="717"/>
      <c r="N16" s="585"/>
      <c r="O16" s="585"/>
      <c r="P16" s="585"/>
      <c r="Q16" s="585"/>
      <c r="R16" s="585"/>
    </row>
    <row r="17" spans="1:18" ht="15.75">
      <c r="A17" s="468" t="s">
        <v>922</v>
      </c>
      <c r="B17" s="480">
        <v>162.16884315999999</v>
      </c>
      <c r="C17" s="480">
        <v>157.23181694000004</v>
      </c>
      <c r="D17" s="480">
        <v>178.93000587999995</v>
      </c>
      <c r="E17" s="480">
        <v>164.85722900000002</v>
      </c>
      <c r="F17" s="600">
        <v>178.40835511</v>
      </c>
      <c r="G17" s="600">
        <v>165.39051253000002</v>
      </c>
      <c r="H17" s="600">
        <v>169.89027163999992</v>
      </c>
      <c r="I17" s="600">
        <v>159.96061336000002</v>
      </c>
      <c r="J17" s="717">
        <v>160.14073475999999</v>
      </c>
      <c r="K17" s="717"/>
      <c r="L17" s="717"/>
      <c r="M17" s="717"/>
      <c r="N17" s="585"/>
      <c r="O17" s="585"/>
      <c r="P17" s="585"/>
      <c r="Q17" s="585"/>
      <c r="R17" s="585"/>
    </row>
    <row r="18" spans="1:18" ht="15.75">
      <c r="A18" s="468" t="s">
        <v>923</v>
      </c>
      <c r="B18" s="480">
        <v>116.97140672</v>
      </c>
      <c r="C18" s="480">
        <v>114.85867021999999</v>
      </c>
      <c r="D18" s="480">
        <v>120.09620395999994</v>
      </c>
      <c r="E18" s="480">
        <v>112.7601563500001</v>
      </c>
      <c r="F18" s="600">
        <v>120.82838231999999</v>
      </c>
      <c r="G18" s="600">
        <v>117.47217888000002</v>
      </c>
      <c r="H18" s="600">
        <v>139.10874899999999</v>
      </c>
      <c r="I18" s="600">
        <v>117.08997450999999</v>
      </c>
      <c r="J18" s="717">
        <v>122.06844283</v>
      </c>
      <c r="K18" s="717"/>
      <c r="L18" s="717"/>
      <c r="M18" s="717"/>
      <c r="N18" s="585"/>
      <c r="O18" s="585"/>
      <c r="P18" s="585"/>
      <c r="Q18" s="585"/>
      <c r="R18" s="585"/>
    </row>
    <row r="19" spans="1:18" ht="15.75">
      <c r="A19" s="468" t="s">
        <v>924</v>
      </c>
      <c r="B19" s="480">
        <v>48.457069400000002</v>
      </c>
      <c r="C19" s="480">
        <v>48.80247760000001</v>
      </c>
      <c r="D19" s="480">
        <v>62.324331999999984</v>
      </c>
      <c r="E19" s="480">
        <v>54.029513400000013</v>
      </c>
      <c r="F19" s="600">
        <v>59.969767100000006</v>
      </c>
      <c r="G19" s="600">
        <v>62.505776499999989</v>
      </c>
      <c r="H19" s="600">
        <v>50.05761840000001</v>
      </c>
      <c r="I19" s="600">
        <v>57.921178499999996</v>
      </c>
      <c r="J19" s="717">
        <v>41.569075899999994</v>
      </c>
      <c r="K19" s="717"/>
      <c r="L19" s="717"/>
      <c r="M19" s="717"/>
      <c r="N19" s="585"/>
      <c r="O19" s="585"/>
      <c r="P19" s="585"/>
      <c r="Q19" s="585"/>
      <c r="R19" s="585"/>
    </row>
    <row r="20" spans="1:18" ht="15.75">
      <c r="A20" s="468" t="s">
        <v>173</v>
      </c>
      <c r="B20" s="480">
        <v>-24.182596509607009</v>
      </c>
      <c r="C20" s="480">
        <v>-19.955646547043578</v>
      </c>
      <c r="D20" s="480">
        <v>-5.5133102865587063</v>
      </c>
      <c r="E20" s="480">
        <v>-26.78402335765162</v>
      </c>
      <c r="F20" s="600">
        <v>-20.127228911475989</v>
      </c>
      <c r="G20" s="600">
        <v>-14.218610418283989</v>
      </c>
      <c r="H20" s="600">
        <v>-6.2003372991379724</v>
      </c>
      <c r="I20" s="600">
        <v>-14.639328682855046</v>
      </c>
      <c r="J20" s="717">
        <v>-16.493698571999982</v>
      </c>
      <c r="K20" s="717"/>
      <c r="L20" s="717"/>
      <c r="M20" s="717"/>
      <c r="N20" s="585"/>
      <c r="O20" s="585"/>
      <c r="P20" s="585"/>
      <c r="Q20" s="585"/>
      <c r="R20" s="585"/>
    </row>
    <row r="21" spans="1:18" ht="15.75">
      <c r="A21" s="475" t="s">
        <v>771</v>
      </c>
      <c r="B21" s="481">
        <v>419.93133564601197</v>
      </c>
      <c r="C21" s="481">
        <v>433.68315059310959</v>
      </c>
      <c r="D21" s="481">
        <v>503.07653222581826</v>
      </c>
      <c r="E21" s="481">
        <v>453.20418373825328</v>
      </c>
      <c r="F21" s="601">
        <v>501.13071503891001</v>
      </c>
      <c r="G21" s="601">
        <v>489.88450514069518</v>
      </c>
      <c r="H21" s="601">
        <v>544.98767121381479</v>
      </c>
      <c r="I21" s="601">
        <v>442.69609205716097</v>
      </c>
      <c r="J21" s="718">
        <v>472.367723312208</v>
      </c>
      <c r="K21" s="718"/>
      <c r="L21" s="718"/>
      <c r="M21" s="718"/>
      <c r="N21" s="585"/>
      <c r="O21" s="585"/>
      <c r="P21" s="585"/>
      <c r="Q21" s="585"/>
      <c r="R21" s="585"/>
    </row>
    <row r="22" spans="1:18" ht="15.75">
      <c r="A22" s="455" t="s">
        <v>820</v>
      </c>
      <c r="B22" s="480">
        <v>-5.93901008995</v>
      </c>
      <c r="C22" s="480">
        <v>-9.9145268382500049</v>
      </c>
      <c r="D22" s="480">
        <v>-2.2797714642949956</v>
      </c>
      <c r="E22" s="480">
        <v>-87.770147469500017</v>
      </c>
      <c r="F22" s="600">
        <v>-20.587897448789995</v>
      </c>
      <c r="G22" s="600">
        <v>-0.83861749950801112</v>
      </c>
      <c r="H22" s="600">
        <v>0</v>
      </c>
      <c r="I22" s="600">
        <v>-18.736727094863003</v>
      </c>
      <c r="J22" s="717">
        <v>1.6115768800000012</v>
      </c>
      <c r="K22" s="717"/>
      <c r="L22" s="717"/>
      <c r="M22" s="717"/>
      <c r="N22" s="585"/>
      <c r="O22" s="585"/>
      <c r="P22" s="585"/>
      <c r="Q22" s="585"/>
      <c r="R22" s="585"/>
    </row>
    <row r="23" spans="1:18" ht="15.75">
      <c r="A23" s="472" t="s">
        <v>640</v>
      </c>
      <c r="B23" s="482">
        <v>413.99232555606193</v>
      </c>
      <c r="C23" s="482">
        <v>423.7686237548595</v>
      </c>
      <c r="D23" s="482">
        <v>500.79676076152327</v>
      </c>
      <c r="E23" s="482">
        <v>365.43403626875352</v>
      </c>
      <c r="F23" s="602">
        <v>480.54281759012002</v>
      </c>
      <c r="G23" s="602">
        <v>489.04588764118711</v>
      </c>
      <c r="H23" s="602">
        <v>545.25642095579269</v>
      </c>
      <c r="I23" s="602">
        <v>423.9593649622982</v>
      </c>
      <c r="J23" s="719">
        <v>473.97930019220797</v>
      </c>
      <c r="K23" s="719"/>
      <c r="L23" s="719"/>
      <c r="M23" s="719"/>
      <c r="N23" s="585"/>
      <c r="O23" s="585"/>
      <c r="P23" s="585"/>
      <c r="Q23" s="585"/>
      <c r="R23" s="585"/>
    </row>
    <row r="24" spans="1:18" ht="15.75">
      <c r="A24" s="455" t="s">
        <v>346</v>
      </c>
      <c r="B24" s="480">
        <v>-144.89025609367101</v>
      </c>
      <c r="C24" s="480">
        <v>-146.19102483310897</v>
      </c>
      <c r="D24" s="480">
        <v>-146.78508934105804</v>
      </c>
      <c r="E24" s="480">
        <v>-150.45755605541586</v>
      </c>
      <c r="F24" s="600">
        <v>-145.26164488406999</v>
      </c>
      <c r="G24" s="600">
        <v>-141.79745911892701</v>
      </c>
      <c r="H24" s="600">
        <v>-140.12816024375201</v>
      </c>
      <c r="I24" s="600">
        <v>-146.28725453090203</v>
      </c>
      <c r="J24" s="717">
        <v>-150.26290080541702</v>
      </c>
      <c r="K24" s="717"/>
      <c r="L24" s="717"/>
      <c r="M24" s="717"/>
      <c r="N24" s="585"/>
      <c r="O24" s="585"/>
      <c r="P24" s="585"/>
      <c r="Q24" s="585"/>
      <c r="R24" s="585"/>
    </row>
    <row r="25" spans="1:18" ht="15.75">
      <c r="A25" s="462" t="s">
        <v>940</v>
      </c>
      <c r="B25" s="480">
        <v>0</v>
      </c>
      <c r="C25" s="480">
        <v>0</v>
      </c>
      <c r="D25" s="480">
        <v>-4.4381845704179987</v>
      </c>
      <c r="E25" s="480">
        <v>-0.8810784007950021</v>
      </c>
      <c r="F25" s="600">
        <v>0</v>
      </c>
      <c r="G25" s="600">
        <v>0</v>
      </c>
      <c r="H25" s="600">
        <v>0</v>
      </c>
      <c r="I25" s="600">
        <v>0</v>
      </c>
      <c r="J25" s="717">
        <v>0</v>
      </c>
      <c r="K25" s="717"/>
      <c r="L25" s="717"/>
      <c r="M25" s="717"/>
      <c r="N25" s="585"/>
      <c r="O25" s="585"/>
      <c r="P25" s="585"/>
      <c r="Q25" s="585"/>
      <c r="R25" s="585"/>
    </row>
    <row r="26" spans="1:18" ht="15.75">
      <c r="A26" s="469" t="s">
        <v>849</v>
      </c>
      <c r="B26" s="481">
        <v>269.10252287007307</v>
      </c>
      <c r="C26" s="481">
        <v>277.57716943546035</v>
      </c>
      <c r="D26" s="481">
        <v>349.57348685004706</v>
      </c>
      <c r="E26" s="481">
        <v>214.0954018125426</v>
      </c>
      <c r="F26" s="601">
        <v>335.27541332081006</v>
      </c>
      <c r="G26" s="601">
        <v>347.24837962776002</v>
      </c>
      <c r="H26" s="601">
        <v>405.10516461710051</v>
      </c>
      <c r="I26" s="601">
        <v>277.70051064346035</v>
      </c>
      <c r="J26" s="718">
        <v>323.71666399434292</v>
      </c>
      <c r="K26" s="718"/>
      <c r="L26" s="718"/>
      <c r="M26" s="718"/>
      <c r="N26" s="585"/>
      <c r="O26" s="585"/>
      <c r="P26" s="585"/>
      <c r="Q26" s="585"/>
      <c r="R26" s="585"/>
    </row>
    <row r="27" spans="1:18" ht="15.75">
      <c r="A27" s="468" t="s">
        <v>13</v>
      </c>
      <c r="B27" s="480"/>
      <c r="C27" s="480"/>
      <c r="D27" s="480"/>
      <c r="E27" s="480"/>
      <c r="F27" s="600"/>
      <c r="G27" s="600"/>
      <c r="H27" s="600"/>
      <c r="I27" s="600"/>
      <c r="J27" s="717"/>
      <c r="K27" s="717"/>
      <c r="L27" s="717"/>
      <c r="M27" s="717"/>
      <c r="N27" s="585"/>
      <c r="O27" s="585"/>
      <c r="P27" s="585"/>
      <c r="Q27" s="585"/>
      <c r="R27" s="585"/>
    </row>
    <row r="28" spans="1:18" ht="15.75">
      <c r="A28" s="468" t="s">
        <v>925</v>
      </c>
      <c r="B28" s="480">
        <v>102.99475072968001</v>
      </c>
      <c r="C28" s="480">
        <v>114.505309642504</v>
      </c>
      <c r="D28" s="480">
        <v>133.07322422660593</v>
      </c>
      <c r="E28" s="480">
        <v>102.11076090019401</v>
      </c>
      <c r="F28" s="600">
        <v>145.05520335228599</v>
      </c>
      <c r="G28" s="600">
        <v>144.20226462604407</v>
      </c>
      <c r="H28" s="600">
        <v>178.55490646623889</v>
      </c>
      <c r="I28" s="600">
        <v>102.16994395631502</v>
      </c>
      <c r="J28" s="717">
        <v>152.33833816634299</v>
      </c>
      <c r="K28" s="717"/>
      <c r="L28" s="717"/>
      <c r="M28" s="717"/>
      <c r="N28" s="585"/>
      <c r="O28" s="585"/>
      <c r="P28" s="585"/>
      <c r="Q28" s="585"/>
      <c r="R28" s="585"/>
    </row>
    <row r="29" spans="1:18" ht="15.75">
      <c r="A29" s="468" t="s">
        <v>922</v>
      </c>
      <c r="B29" s="480">
        <v>102.59800776</v>
      </c>
      <c r="C29" s="480">
        <v>95.433901150000025</v>
      </c>
      <c r="D29" s="480">
        <v>117.28472958999993</v>
      </c>
      <c r="E29" s="480">
        <v>92.316110680000065</v>
      </c>
      <c r="F29" s="600">
        <v>116.27849783999999</v>
      </c>
      <c r="G29" s="600">
        <v>102.16337621000004</v>
      </c>
      <c r="H29" s="600">
        <v>107.56752606999993</v>
      </c>
      <c r="I29" s="600">
        <v>97.601480700000025</v>
      </c>
      <c r="J29" s="717">
        <v>101.05911180999998</v>
      </c>
      <c r="K29" s="717"/>
      <c r="L29" s="717"/>
      <c r="M29" s="717"/>
      <c r="N29" s="585"/>
      <c r="O29" s="585"/>
      <c r="P29" s="585"/>
      <c r="Q29" s="585"/>
      <c r="R29" s="585"/>
    </row>
    <row r="30" spans="1:18" ht="15.75">
      <c r="A30" s="468" t="s">
        <v>923</v>
      </c>
      <c r="B30" s="480">
        <v>62.942660079999996</v>
      </c>
      <c r="C30" s="480">
        <v>60.852465910000006</v>
      </c>
      <c r="D30" s="480">
        <v>69.383051869999917</v>
      </c>
      <c r="E30" s="480">
        <v>26.070410350000117</v>
      </c>
      <c r="F30" s="600">
        <v>57.203073189999991</v>
      </c>
      <c r="G30" s="600">
        <v>70.024063450000028</v>
      </c>
      <c r="H30" s="600">
        <v>84.271683059999972</v>
      </c>
      <c r="I30" s="600">
        <v>42.554177110000012</v>
      </c>
      <c r="J30" s="717">
        <v>54.791991499999995</v>
      </c>
      <c r="K30" s="717"/>
      <c r="L30" s="717"/>
      <c r="M30" s="717"/>
      <c r="N30" s="585"/>
      <c r="O30" s="585"/>
      <c r="P30" s="585"/>
      <c r="Q30" s="585"/>
      <c r="R30" s="585"/>
    </row>
    <row r="31" spans="1:18" ht="15.75">
      <c r="A31" s="468" t="s">
        <v>924</v>
      </c>
      <c r="B31" s="480">
        <v>36.6462748</v>
      </c>
      <c r="C31" s="480">
        <v>33.726312000000021</v>
      </c>
      <c r="D31" s="480">
        <v>50.28700569999998</v>
      </c>
      <c r="E31" s="480">
        <v>27.662236100000001</v>
      </c>
      <c r="F31" s="600">
        <v>39.377433900000007</v>
      </c>
      <c r="G31" s="600">
        <v>53.008252299999988</v>
      </c>
      <c r="H31" s="600">
        <v>39.61195530000002</v>
      </c>
      <c r="I31" s="600">
        <v>48.058357099999995</v>
      </c>
      <c r="J31" s="717">
        <v>32.225703999999993</v>
      </c>
      <c r="K31" s="717"/>
      <c r="L31" s="717"/>
      <c r="M31" s="717"/>
      <c r="N31" s="585"/>
      <c r="O31" s="585"/>
      <c r="P31" s="585"/>
      <c r="Q31" s="585"/>
      <c r="R31" s="585"/>
    </row>
    <row r="32" spans="1:18" ht="15.75">
      <c r="A32" s="483" t="s">
        <v>173</v>
      </c>
      <c r="B32" s="484">
        <v>-36.07917049960701</v>
      </c>
      <c r="C32" s="484">
        <v>-26.940819267043572</v>
      </c>
      <c r="D32" s="484">
        <v>-20.454524536558715</v>
      </c>
      <c r="E32" s="484">
        <v>-34.06411621765163</v>
      </c>
      <c r="F32" s="603">
        <v>-22.638794961475991</v>
      </c>
      <c r="G32" s="603">
        <v>-22.149576958283991</v>
      </c>
      <c r="H32" s="603">
        <v>-4.9009062791379705</v>
      </c>
      <c r="I32" s="603">
        <v>-12.683448222855045</v>
      </c>
      <c r="J32" s="720">
        <v>-16.698481481999977</v>
      </c>
      <c r="K32" s="720"/>
      <c r="L32" s="720"/>
      <c r="M32" s="720"/>
      <c r="N32" s="585"/>
      <c r="O32" s="585"/>
      <c r="P32" s="585"/>
      <c r="Q32" s="585"/>
      <c r="R32" s="585"/>
    </row>
    <row r="33" spans="1:18" ht="15.75">
      <c r="A33" s="468"/>
      <c r="B33" s="780"/>
      <c r="C33" s="780"/>
      <c r="D33" s="780"/>
      <c r="E33" s="780"/>
      <c r="F33" s="781"/>
      <c r="G33" s="781"/>
      <c r="H33" s="781"/>
      <c r="I33" s="781"/>
      <c r="J33" s="782"/>
      <c r="K33" s="782"/>
      <c r="L33" s="782"/>
      <c r="M33" s="782"/>
      <c r="N33" s="585"/>
      <c r="O33" s="585"/>
      <c r="P33" s="585"/>
      <c r="Q33" s="585"/>
      <c r="R33" s="585"/>
    </row>
    <row r="34" spans="1:18" ht="15.75">
      <c r="A34" s="455" t="s">
        <v>772</v>
      </c>
      <c r="B34" s="485">
        <v>25.138699461390274</v>
      </c>
      <c r="C34" s="485">
        <v>25.69266559052658</v>
      </c>
      <c r="D34" s="485">
        <v>30.063618392069312</v>
      </c>
      <c r="E34" s="485">
        <v>26.478570733160357</v>
      </c>
      <c r="F34" s="604">
        <v>30.769195524599919</v>
      </c>
      <c r="G34" s="604">
        <v>29.54235961788288</v>
      </c>
      <c r="H34" s="604">
        <v>34.164064034851485</v>
      </c>
      <c r="I34" s="604">
        <v>27.008039990766068</v>
      </c>
      <c r="J34" s="721">
        <v>29.336267411324197</v>
      </c>
      <c r="K34" s="721"/>
      <c r="L34" s="721"/>
      <c r="M34" s="721"/>
      <c r="N34" s="585"/>
      <c r="O34" s="585"/>
      <c r="P34" s="585"/>
      <c r="Q34" s="585"/>
      <c r="R34" s="585"/>
    </row>
    <row r="35" spans="1:18" ht="15.75">
      <c r="A35" s="468" t="s">
        <v>237</v>
      </c>
      <c r="B35" s="485">
        <v>24.783167551584732</v>
      </c>
      <c r="C35" s="485">
        <v>25.105299855438446</v>
      </c>
      <c r="D35" s="485">
        <v>29.927380315090346</v>
      </c>
      <c r="E35" s="485">
        <v>21.350577344261502</v>
      </c>
      <c r="F35" s="604">
        <v>29.50510808587039</v>
      </c>
      <c r="G35" s="604">
        <v>29.491787004353899</v>
      </c>
      <c r="H35" s="604">
        <v>34.180911357973187</v>
      </c>
      <c r="I35" s="604">
        <v>25.864948186357768</v>
      </c>
      <c r="J35" s="721">
        <v>29.436353949782156</v>
      </c>
      <c r="K35" s="721"/>
      <c r="L35" s="721"/>
      <c r="M35" s="721"/>
      <c r="N35" s="585"/>
      <c r="O35" s="585"/>
      <c r="P35" s="585"/>
      <c r="Q35" s="585"/>
      <c r="R35" s="585"/>
    </row>
    <row r="36" spans="1:18" ht="15.75">
      <c r="A36" s="468" t="s">
        <v>238</v>
      </c>
      <c r="B36" s="485">
        <v>16.109508561264509</v>
      </c>
      <c r="C36" s="485">
        <v>16.444488055661914</v>
      </c>
      <c r="D36" s="485">
        <v>20.890348158652436</v>
      </c>
      <c r="E36" s="485">
        <v>12.508578790640373</v>
      </c>
      <c r="F36" s="604">
        <v>20.585756245769261</v>
      </c>
      <c r="G36" s="604">
        <v>20.940724599452565</v>
      </c>
      <c r="H36" s="604">
        <v>25.395141057049376</v>
      </c>
      <c r="I36" s="604">
        <v>16.941975841852059</v>
      </c>
      <c r="J36" s="721">
        <v>20.10433429670023</v>
      </c>
      <c r="K36" s="721"/>
      <c r="L36" s="721"/>
      <c r="M36" s="721"/>
      <c r="N36" s="585"/>
      <c r="O36" s="585"/>
      <c r="P36" s="585"/>
      <c r="Q36" s="585"/>
      <c r="R36" s="585"/>
    </row>
    <row r="37" spans="1:18" ht="15.75">
      <c r="A37" s="468"/>
      <c r="B37" s="485"/>
      <c r="C37" s="485"/>
      <c r="D37" s="485"/>
      <c r="E37" s="485"/>
      <c r="F37" s="604"/>
      <c r="G37" s="604"/>
      <c r="H37" s="604"/>
      <c r="I37" s="604"/>
      <c r="J37" s="721"/>
      <c r="K37" s="721"/>
      <c r="L37" s="721"/>
      <c r="M37" s="721"/>
      <c r="N37" s="585"/>
      <c r="O37" s="585"/>
      <c r="P37" s="585"/>
      <c r="Q37" s="585"/>
      <c r="R37" s="585"/>
    </row>
    <row r="38" spans="1:18" ht="15.75">
      <c r="A38" s="468" t="s">
        <v>239</v>
      </c>
      <c r="B38" s="486">
        <v>56.329131671000006</v>
      </c>
      <c r="C38" s="486">
        <v>76.306768820477998</v>
      </c>
      <c r="D38" s="486">
        <v>68.828186569245986</v>
      </c>
      <c r="E38" s="486">
        <v>72.025873350509954</v>
      </c>
      <c r="F38" s="605">
        <v>62.323164300000002</v>
      </c>
      <c r="G38" s="605">
        <v>108.74211269999998</v>
      </c>
      <c r="H38" s="605">
        <v>118.36994520000002</v>
      </c>
      <c r="I38" s="605">
        <v>127.72698550000001</v>
      </c>
      <c r="J38" s="722">
        <v>129.35341070000001</v>
      </c>
      <c r="K38" s="722"/>
      <c r="L38" s="722"/>
      <c r="M38" s="722"/>
      <c r="N38" s="585"/>
      <c r="O38" s="585"/>
      <c r="P38" s="585"/>
      <c r="Q38" s="585"/>
      <c r="R38" s="585"/>
    </row>
    <row r="39" spans="1:18" ht="15.75">
      <c r="A39" s="468" t="s">
        <v>12</v>
      </c>
      <c r="B39" s="486">
        <v>0</v>
      </c>
      <c r="C39" s="486">
        <v>-3.165</v>
      </c>
      <c r="D39" s="486">
        <v>0</v>
      </c>
      <c r="E39" s="486">
        <v>0</v>
      </c>
      <c r="F39" s="605">
        <v>0</v>
      </c>
      <c r="G39" s="605">
        <v>0</v>
      </c>
      <c r="H39" s="605">
        <v>0</v>
      </c>
      <c r="I39" s="605">
        <v>0</v>
      </c>
      <c r="J39" s="722">
        <v>0</v>
      </c>
      <c r="K39" s="722"/>
      <c r="L39" s="722"/>
      <c r="M39" s="722"/>
      <c r="N39" s="585"/>
      <c r="O39" s="585"/>
      <c r="P39" s="585"/>
      <c r="Q39" s="585"/>
      <c r="R39" s="585"/>
    </row>
    <row r="40" spans="1:18" ht="15.75">
      <c r="A40" s="473"/>
      <c r="B40" s="487"/>
      <c r="C40" s="487"/>
      <c r="D40" s="487"/>
      <c r="E40" s="487"/>
      <c r="F40" s="606"/>
      <c r="G40" s="606"/>
      <c r="H40" s="606"/>
      <c r="I40" s="606"/>
      <c r="J40" s="723"/>
      <c r="K40" s="723"/>
      <c r="L40" s="723"/>
      <c r="M40" s="723"/>
      <c r="N40" s="585"/>
      <c r="O40" s="585"/>
      <c r="P40" s="585"/>
      <c r="Q40" s="585"/>
      <c r="R40" s="585"/>
    </row>
    <row r="41" spans="1:18" ht="21" customHeight="1">
      <c r="A41" s="488" t="s">
        <v>318</v>
      </c>
      <c r="B41" s="489">
        <v>986</v>
      </c>
      <c r="C41" s="489">
        <v>978.76900000000001</v>
      </c>
      <c r="D41" s="489">
        <v>973.01599999999996</v>
      </c>
      <c r="E41" s="489">
        <v>965.44799999999998</v>
      </c>
      <c r="F41" s="607">
        <v>954</v>
      </c>
      <c r="G41" s="607">
        <v>952</v>
      </c>
      <c r="H41" s="607">
        <v>948</v>
      </c>
      <c r="I41" s="607">
        <v>945</v>
      </c>
      <c r="J41" s="724">
        <v>937</v>
      </c>
      <c r="K41" s="724"/>
      <c r="L41" s="724"/>
      <c r="M41" s="724"/>
    </row>
    <row r="42" spans="1:18" ht="15">
      <c r="A42" s="358"/>
    </row>
    <row r="43" spans="1:18">
      <c r="A43" s="4"/>
    </row>
    <row r="44" spans="1:18">
      <c r="A44" s="4"/>
    </row>
    <row r="45" spans="1:18">
      <c r="A45" s="3"/>
    </row>
    <row r="46" spans="1:18">
      <c r="A46" s="1"/>
    </row>
    <row r="47" spans="1:18" ht="15">
      <c r="A47" s="2"/>
    </row>
    <row r="52" spans="2:5">
      <c r="B52" s="683"/>
      <c r="C52" s="683"/>
      <c r="D52" s="683"/>
      <c r="E52" s="683"/>
    </row>
  </sheetData>
  <mergeCells count="3">
    <mergeCell ref="B4:E4"/>
    <mergeCell ref="J4:M4"/>
    <mergeCell ref="F4:I4"/>
  </mergeCells>
  <phoneticPr fontId="12" type="noConversion"/>
  <pageMargins left="0.35" right="0.28000000000000003" top="0.984251969" bottom="0.984251969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7" enableFormatConditionsCalculation="0">
    <tabColor indexed="24"/>
    <pageSetUpPr fitToPage="1"/>
  </sheetPr>
  <dimension ref="A3:R35"/>
  <sheetViews>
    <sheetView showGridLines="0" view="pageBreakPreview" zoomScale="80" zoomScaleNormal="60" zoomScaleSheetLayoutView="80" workbookViewId="0">
      <selection activeCell="L14" sqref="L14"/>
    </sheetView>
  </sheetViews>
  <sheetFormatPr defaultColWidth="9.140625" defaultRowHeight="12.75"/>
  <cols>
    <col min="1" max="1" width="76.7109375" customWidth="1"/>
    <col min="2" max="9" width="10.85546875" customWidth="1"/>
  </cols>
  <sheetData>
    <row r="3" spans="1:18" ht="16.5" thickBot="1">
      <c r="A3" s="465" t="s">
        <v>175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55">
        <v>2011</v>
      </c>
      <c r="C4" s="841"/>
      <c r="D4" s="841"/>
      <c r="E4" s="856"/>
      <c r="F4" s="840" t="s">
        <v>957</v>
      </c>
      <c r="G4" s="841"/>
      <c r="H4" s="841"/>
      <c r="I4" s="856"/>
      <c r="J4" s="852">
        <v>2013</v>
      </c>
      <c r="K4" s="853"/>
      <c r="L4" s="853"/>
      <c r="M4" s="854"/>
    </row>
    <row r="5" spans="1:18" ht="16.5" thickBot="1">
      <c r="A5" s="450" t="s">
        <v>842</v>
      </c>
      <c r="B5" s="586" t="s">
        <v>821</v>
      </c>
      <c r="C5" s="586" t="s">
        <v>822</v>
      </c>
      <c r="D5" s="586" t="s">
        <v>824</v>
      </c>
      <c r="E5" s="823" t="s">
        <v>825</v>
      </c>
      <c r="F5" s="586" t="s">
        <v>821</v>
      </c>
      <c r="G5" s="586" t="s">
        <v>822</v>
      </c>
      <c r="H5" s="586" t="s">
        <v>824</v>
      </c>
      <c r="I5" s="823" t="s">
        <v>825</v>
      </c>
      <c r="J5" s="687" t="s">
        <v>821</v>
      </c>
      <c r="K5" s="687" t="s">
        <v>822</v>
      </c>
      <c r="L5" s="687" t="s">
        <v>824</v>
      </c>
      <c r="M5" s="821" t="s">
        <v>825</v>
      </c>
    </row>
    <row r="6" spans="1:18" ht="15.75">
      <c r="A6" s="467" t="s">
        <v>854</v>
      </c>
      <c r="B6" s="375"/>
      <c r="C6" s="375"/>
      <c r="D6" s="375"/>
      <c r="E6" s="375"/>
      <c r="F6" s="599"/>
      <c r="G6" s="599"/>
      <c r="H6" s="599"/>
      <c r="I6" s="599"/>
      <c r="J6" s="716"/>
      <c r="K6" s="716"/>
      <c r="L6" s="716"/>
      <c r="M6" s="716"/>
      <c r="N6" s="585"/>
      <c r="O6" s="585"/>
      <c r="P6" s="585"/>
      <c r="Q6" s="585"/>
      <c r="R6" s="585"/>
    </row>
    <row r="7" spans="1:18" ht="15.75">
      <c r="A7" s="468" t="s">
        <v>954</v>
      </c>
      <c r="B7" s="480">
        <v>120.30190473737999</v>
      </c>
      <c r="C7" s="480">
        <v>129.21464746750911</v>
      </c>
      <c r="D7" s="480">
        <v>166.52391586050706</v>
      </c>
      <c r="E7" s="480">
        <v>187.03996112085298</v>
      </c>
      <c r="F7" s="600">
        <v>167.52486690631005</v>
      </c>
      <c r="G7" s="600">
        <v>182.08007209929488</v>
      </c>
      <c r="H7" s="600">
        <v>181.55511925360508</v>
      </c>
      <c r="I7" s="600">
        <v>175.65154882929608</v>
      </c>
      <c r="J7" s="717">
        <v>182.88308988308299</v>
      </c>
      <c r="K7" s="717"/>
      <c r="L7" s="717"/>
      <c r="M7" s="717"/>
      <c r="N7" s="585"/>
      <c r="O7" s="585"/>
      <c r="P7" s="585"/>
      <c r="Q7" s="585"/>
      <c r="R7" s="585"/>
    </row>
    <row r="8" spans="1:18" ht="15.75">
      <c r="A8" s="468" t="s">
        <v>946</v>
      </c>
      <c r="B8" s="480">
        <v>560.49172745620001</v>
      </c>
      <c r="C8" s="480">
        <v>582.72286211280004</v>
      </c>
      <c r="D8" s="480">
        <v>544.85132260680007</v>
      </c>
      <c r="E8" s="480">
        <v>567.4002384431999</v>
      </c>
      <c r="F8" s="605">
        <v>548.16288581219999</v>
      </c>
      <c r="G8" s="605">
        <v>567.69432812940011</v>
      </c>
      <c r="H8" s="605">
        <v>537.06495491277406</v>
      </c>
      <c r="I8" s="605">
        <v>579.11520646106578</v>
      </c>
      <c r="J8" s="722">
        <v>528.23865666279994</v>
      </c>
      <c r="K8" s="722"/>
      <c r="L8" s="722"/>
      <c r="M8" s="722"/>
      <c r="N8" s="585"/>
      <c r="O8" s="585"/>
      <c r="P8" s="585"/>
      <c r="Q8" s="585"/>
      <c r="R8" s="585"/>
    </row>
    <row r="9" spans="1:18" ht="15.75">
      <c r="A9" s="468" t="s">
        <v>945</v>
      </c>
      <c r="B9" s="480">
        <v>471.64403800000002</v>
      </c>
      <c r="C9" s="480">
        <v>482.93147590000001</v>
      </c>
      <c r="D9" s="480">
        <v>485.11397771999987</v>
      </c>
      <c r="E9" s="480">
        <v>461.50507547999996</v>
      </c>
      <c r="F9" s="605">
        <v>449.90139599999998</v>
      </c>
      <c r="G9" s="605">
        <v>485.30982582000001</v>
      </c>
      <c r="H9" s="605">
        <v>490.51541199999997</v>
      </c>
      <c r="I9" s="605">
        <v>495.67985508000015</v>
      </c>
      <c r="J9" s="722">
        <v>443.69611301999998</v>
      </c>
      <c r="K9" s="722"/>
      <c r="L9" s="722"/>
      <c r="M9" s="722"/>
      <c r="N9" s="585"/>
      <c r="O9" s="585"/>
      <c r="P9" s="585"/>
      <c r="Q9" s="585"/>
      <c r="R9" s="585"/>
    </row>
    <row r="10" spans="1:18" ht="15.75">
      <c r="A10" s="468" t="s">
        <v>174</v>
      </c>
      <c r="B10" s="484">
        <v>-10.373980790000132</v>
      </c>
      <c r="C10" s="484">
        <v>-13.579326579999133</v>
      </c>
      <c r="D10" s="484">
        <v>-12.273785839997117</v>
      </c>
      <c r="E10" s="484">
        <v>-12.319775471603407</v>
      </c>
      <c r="F10" s="605">
        <v>-11.120612683000104</v>
      </c>
      <c r="G10" s="605">
        <v>-10.989891521004779</v>
      </c>
      <c r="H10" s="605">
        <v>-11.506886800999496</v>
      </c>
      <c r="I10" s="605">
        <v>-11.655860807812587</v>
      </c>
      <c r="J10" s="722">
        <v>-12.59296351719297</v>
      </c>
      <c r="K10" s="722"/>
      <c r="L10" s="722"/>
      <c r="M10" s="722"/>
      <c r="N10" s="585"/>
      <c r="O10" s="585"/>
      <c r="P10" s="585"/>
      <c r="Q10" s="585"/>
      <c r="R10" s="585"/>
    </row>
    <row r="11" spans="1:18" ht="18.75">
      <c r="A11" s="469" t="s">
        <v>599</v>
      </c>
      <c r="B11" s="481">
        <v>1142.0636894035799</v>
      </c>
      <c r="C11" s="481">
        <v>1181.2896589003101</v>
      </c>
      <c r="D11" s="481">
        <v>1184.2154303473098</v>
      </c>
      <c r="E11" s="481">
        <v>1203.6254995724494</v>
      </c>
      <c r="F11" s="609">
        <v>1154.4685360355099</v>
      </c>
      <c r="G11" s="609">
        <v>1224.0943345276903</v>
      </c>
      <c r="H11" s="609">
        <v>1197.6285993653796</v>
      </c>
      <c r="I11" s="609">
        <v>1238.7907495625495</v>
      </c>
      <c r="J11" s="726">
        <v>1142.22489604869</v>
      </c>
      <c r="K11" s="726"/>
      <c r="L11" s="726"/>
      <c r="M11" s="726"/>
      <c r="N11" s="585"/>
      <c r="O11" s="585"/>
      <c r="P11" s="585"/>
      <c r="Q11" s="585"/>
      <c r="R11" s="585"/>
    </row>
    <row r="12" spans="1:18" ht="18.75">
      <c r="A12" s="470" t="s">
        <v>600</v>
      </c>
      <c r="B12" s="480">
        <v>621.44880287107696</v>
      </c>
      <c r="C12" s="480">
        <v>640.06521672249289</v>
      </c>
      <c r="D12" s="480">
        <v>639.70537167737007</v>
      </c>
      <c r="E12" s="480">
        <v>642.79992639082957</v>
      </c>
      <c r="F12" s="605">
        <v>611.88296367429996</v>
      </c>
      <c r="G12" s="605">
        <v>647.98170697130024</v>
      </c>
      <c r="H12" s="605">
        <v>610.17293453449997</v>
      </c>
      <c r="I12" s="605">
        <v>620.67977548799968</v>
      </c>
      <c r="J12" s="722">
        <v>584.42153019680006</v>
      </c>
      <c r="K12" s="722"/>
      <c r="L12" s="722"/>
      <c r="M12" s="722"/>
      <c r="N12" s="585"/>
      <c r="O12" s="585"/>
      <c r="P12" s="585"/>
      <c r="Q12" s="585"/>
      <c r="R12" s="585"/>
    </row>
    <row r="13" spans="1:18" ht="15.75">
      <c r="A13" s="492"/>
      <c r="B13" s="480"/>
      <c r="C13" s="480"/>
      <c r="D13" s="480"/>
      <c r="E13" s="480"/>
      <c r="F13" s="605"/>
      <c r="G13" s="605"/>
      <c r="H13" s="605"/>
      <c r="I13" s="605"/>
      <c r="J13" s="722"/>
      <c r="K13" s="722"/>
      <c r="L13" s="722"/>
      <c r="M13" s="722"/>
      <c r="N13" s="585"/>
      <c r="O13" s="585"/>
      <c r="P13" s="585"/>
      <c r="Q13" s="585"/>
      <c r="R13" s="585"/>
    </row>
    <row r="14" spans="1:18" ht="15.75">
      <c r="A14" s="460" t="s">
        <v>868</v>
      </c>
      <c r="B14" s="480">
        <v>-190.24751411078</v>
      </c>
      <c r="C14" s="480">
        <v>-254.87292158141099</v>
      </c>
      <c r="D14" s="480">
        <v>-82.357632239951954</v>
      </c>
      <c r="E14" s="480">
        <v>-124.67747232785803</v>
      </c>
      <c r="F14" s="605">
        <v>-233.77027316936201</v>
      </c>
      <c r="G14" s="605">
        <v>-131.51985169957399</v>
      </c>
      <c r="H14" s="605">
        <v>-90.141966455905958</v>
      </c>
      <c r="I14" s="605">
        <v>-229.78671601644407</v>
      </c>
      <c r="J14" s="722">
        <v>-217.129934753003</v>
      </c>
      <c r="K14" s="722"/>
      <c r="L14" s="722"/>
      <c r="M14" s="722"/>
      <c r="N14" s="585"/>
      <c r="O14" s="585"/>
      <c r="P14" s="585"/>
      <c r="Q14" s="585"/>
      <c r="R14" s="585"/>
    </row>
    <row r="15" spans="1:18" ht="15.75">
      <c r="A15" s="455" t="s">
        <v>770</v>
      </c>
      <c r="B15" s="480">
        <v>14.556961416789999</v>
      </c>
      <c r="C15" s="480">
        <v>9.6168797394100061</v>
      </c>
      <c r="D15" s="480">
        <v>91.645316112854999</v>
      </c>
      <c r="E15" s="480">
        <v>46.150629473823983</v>
      </c>
      <c r="F15" s="605">
        <v>-8.1499255955999992</v>
      </c>
      <c r="G15" s="605">
        <v>-22.2264068392792</v>
      </c>
      <c r="H15" s="605">
        <v>-3.1453443714888003</v>
      </c>
      <c r="I15" s="605">
        <v>-9.6145752812239991</v>
      </c>
      <c r="J15" s="722">
        <v>-32.681433094500001</v>
      </c>
      <c r="K15" s="722"/>
      <c r="L15" s="722"/>
      <c r="M15" s="722"/>
      <c r="N15" s="585"/>
      <c r="O15" s="585"/>
      <c r="P15" s="585"/>
      <c r="Q15" s="585"/>
      <c r="R15" s="585"/>
    </row>
    <row r="16" spans="1:18" ht="15.75">
      <c r="A16" s="474" t="s">
        <v>852</v>
      </c>
      <c r="B16" s="480"/>
      <c r="C16" s="480"/>
      <c r="D16" s="480"/>
      <c r="E16" s="480"/>
      <c r="F16" s="605"/>
      <c r="G16" s="605"/>
      <c r="H16" s="605"/>
      <c r="I16" s="605"/>
      <c r="J16" s="722"/>
      <c r="K16" s="722"/>
      <c r="L16" s="722"/>
      <c r="M16" s="722"/>
      <c r="N16" s="585"/>
      <c r="O16" s="585"/>
      <c r="P16" s="585"/>
      <c r="Q16" s="585"/>
      <c r="R16" s="585"/>
    </row>
    <row r="17" spans="1:18" ht="15.75">
      <c r="A17" s="468" t="s">
        <v>954</v>
      </c>
      <c r="B17" s="480">
        <v>-49.418257251719105</v>
      </c>
      <c r="C17" s="480">
        <v>-61.041255644036006</v>
      </c>
      <c r="D17" s="480">
        <v>35.884726543378989</v>
      </c>
      <c r="E17" s="480">
        <v>15.392332114376543</v>
      </c>
      <c r="F17" s="605">
        <v>-61.188432200274001</v>
      </c>
      <c r="G17" s="605">
        <v>-26.492175198235905</v>
      </c>
      <c r="H17" s="605">
        <v>-19.773804536249699</v>
      </c>
      <c r="I17" s="605">
        <v>-71.771061210472084</v>
      </c>
      <c r="J17" s="722">
        <v>-79.281881759202108</v>
      </c>
      <c r="K17" s="722"/>
      <c r="L17" s="722"/>
      <c r="M17" s="722"/>
      <c r="N17" s="585"/>
      <c r="O17" s="585"/>
      <c r="P17" s="585"/>
      <c r="Q17" s="585"/>
      <c r="R17" s="585"/>
    </row>
    <row r="18" spans="1:18" ht="15.75">
      <c r="A18" s="468" t="s">
        <v>946</v>
      </c>
      <c r="B18" s="480">
        <v>-145.95574884227196</v>
      </c>
      <c r="C18" s="480">
        <v>-203.89595969796406</v>
      </c>
      <c r="D18" s="480">
        <v>-57.995281860474961</v>
      </c>
      <c r="E18" s="480">
        <v>-112.13491817770807</v>
      </c>
      <c r="F18" s="605">
        <v>-202.67041929808801</v>
      </c>
      <c r="G18" s="605">
        <v>-147.0369021656162</v>
      </c>
      <c r="H18" s="605">
        <v>-98.521279929636819</v>
      </c>
      <c r="I18" s="605">
        <v>-182.83350354633194</v>
      </c>
      <c r="J18" s="722">
        <v>-186.749108711302</v>
      </c>
      <c r="K18" s="722"/>
      <c r="L18" s="722"/>
      <c r="M18" s="722"/>
      <c r="N18" s="585"/>
      <c r="O18" s="585"/>
      <c r="P18" s="585"/>
      <c r="Q18" s="585"/>
      <c r="R18" s="585"/>
    </row>
    <row r="19" spans="1:18" ht="15.75">
      <c r="A19" s="468" t="s">
        <v>945</v>
      </c>
      <c r="B19" s="480">
        <v>19.683453399999998</v>
      </c>
      <c r="C19" s="480">
        <v>19.6811735</v>
      </c>
      <c r="D19" s="480">
        <v>31.398239189999806</v>
      </c>
      <c r="E19" s="480">
        <v>18.2157432093002</v>
      </c>
      <c r="F19" s="605">
        <v>21.790652733399998</v>
      </c>
      <c r="G19" s="605">
        <v>19.930818824999999</v>
      </c>
      <c r="H19" s="605">
        <v>25.007773638491514</v>
      </c>
      <c r="I19" s="605">
        <v>14.611273459132178</v>
      </c>
      <c r="J19" s="722">
        <v>16.219622622999999</v>
      </c>
      <c r="K19" s="722"/>
      <c r="L19" s="722"/>
      <c r="M19" s="722"/>
      <c r="N19" s="585"/>
      <c r="O19" s="585"/>
      <c r="P19" s="585"/>
      <c r="Q19" s="585"/>
      <c r="R19" s="585"/>
    </row>
    <row r="20" spans="1:18" ht="15.75">
      <c r="A20" s="468" t="s">
        <v>174</v>
      </c>
      <c r="B20" s="484">
        <v>0</v>
      </c>
      <c r="C20" s="484">
        <v>0</v>
      </c>
      <c r="D20" s="484">
        <v>0</v>
      </c>
      <c r="E20" s="484">
        <v>0</v>
      </c>
      <c r="F20" s="605">
        <v>0</v>
      </c>
      <c r="G20" s="605">
        <v>0</v>
      </c>
      <c r="H20" s="605">
        <v>0</v>
      </c>
      <c r="I20" s="605">
        <v>0.59200000000382147</v>
      </c>
      <c r="J20" s="722">
        <v>0</v>
      </c>
      <c r="K20" s="722"/>
      <c r="L20" s="722"/>
      <c r="M20" s="722"/>
      <c r="N20" s="585"/>
      <c r="O20" s="585"/>
      <c r="P20" s="585"/>
      <c r="Q20" s="585"/>
      <c r="R20" s="585"/>
    </row>
    <row r="21" spans="1:18" ht="15.75">
      <c r="A21" s="469" t="s">
        <v>640</v>
      </c>
      <c r="B21" s="481">
        <v>-175.69055269399001</v>
      </c>
      <c r="C21" s="481">
        <v>-245.25604184200097</v>
      </c>
      <c r="D21" s="481">
        <v>9.2876838729030737</v>
      </c>
      <c r="E21" s="481">
        <v>-78.526842854034044</v>
      </c>
      <c r="F21" s="609">
        <v>-241.92019876496201</v>
      </c>
      <c r="G21" s="609">
        <v>-153.7462585388532</v>
      </c>
      <c r="H21" s="609">
        <v>-93.287310827394776</v>
      </c>
      <c r="I21" s="609">
        <v>-239.40129129766802</v>
      </c>
      <c r="J21" s="726">
        <v>-249.81136784750299</v>
      </c>
      <c r="K21" s="726"/>
      <c r="L21" s="726"/>
      <c r="M21" s="726"/>
      <c r="N21" s="585"/>
      <c r="O21" s="585"/>
      <c r="P21" s="585"/>
      <c r="Q21" s="585"/>
      <c r="R21" s="585"/>
    </row>
    <row r="22" spans="1:18" ht="15.75">
      <c r="A22" s="455" t="s">
        <v>346</v>
      </c>
      <c r="B22" s="480">
        <v>-112.64914998548201</v>
      </c>
      <c r="C22" s="480">
        <v>-113.01201742538598</v>
      </c>
      <c r="D22" s="480">
        <v>-119.65318585796402</v>
      </c>
      <c r="E22" s="480">
        <v>-126.00640885820599</v>
      </c>
      <c r="F22" s="605">
        <v>-116.855082432201</v>
      </c>
      <c r="G22" s="605">
        <v>-115.692314419932</v>
      </c>
      <c r="H22" s="605">
        <v>-113.05102892554399</v>
      </c>
      <c r="I22" s="605">
        <v>-133.97636260287101</v>
      </c>
      <c r="J22" s="722">
        <v>-116.02359491954999</v>
      </c>
      <c r="K22" s="722"/>
      <c r="L22" s="722"/>
      <c r="M22" s="722"/>
      <c r="N22" s="585"/>
      <c r="O22" s="585"/>
      <c r="P22" s="585"/>
      <c r="Q22" s="585"/>
      <c r="R22" s="585"/>
    </row>
    <row r="23" spans="1:18" ht="15.75">
      <c r="A23" s="462" t="s">
        <v>940</v>
      </c>
      <c r="B23" s="484">
        <v>0</v>
      </c>
      <c r="C23" s="484">
        <v>-4.9488153541009998</v>
      </c>
      <c r="D23" s="484">
        <v>-5.9189540999999997</v>
      </c>
      <c r="E23" s="484">
        <v>-76.342996931223013</v>
      </c>
      <c r="F23" s="605">
        <v>0</v>
      </c>
      <c r="G23" s="605">
        <v>0</v>
      </c>
      <c r="H23" s="605">
        <v>-0.64186777457499988</v>
      </c>
      <c r="I23" s="605">
        <v>0</v>
      </c>
      <c r="J23" s="722">
        <v>-2.1513011086459994</v>
      </c>
      <c r="K23" s="722"/>
      <c r="L23" s="722"/>
      <c r="M23" s="722"/>
      <c r="N23" s="585"/>
      <c r="O23" s="585"/>
      <c r="P23" s="585"/>
      <c r="Q23" s="585"/>
      <c r="R23" s="585"/>
    </row>
    <row r="24" spans="1:18" ht="15.75">
      <c r="A24" s="469" t="s">
        <v>802</v>
      </c>
      <c r="B24" s="482">
        <v>-288.35688532537102</v>
      </c>
      <c r="C24" s="482">
        <v>-363.21687462148799</v>
      </c>
      <c r="D24" s="482">
        <v>-116.28445608506092</v>
      </c>
      <c r="E24" s="482">
        <v>-280.87624864346299</v>
      </c>
      <c r="F24" s="609">
        <v>-358.77528352116298</v>
      </c>
      <c r="G24" s="609">
        <v>-269.43856553478525</v>
      </c>
      <c r="H24" s="609">
        <v>-206.9802075275137</v>
      </c>
      <c r="I24" s="609">
        <v>-373.37646884459411</v>
      </c>
      <c r="J24" s="726">
        <v>-367.98626387569897</v>
      </c>
      <c r="K24" s="726"/>
      <c r="L24" s="726"/>
      <c r="M24" s="726"/>
      <c r="N24" s="585"/>
      <c r="O24" s="585"/>
      <c r="P24" s="585"/>
      <c r="Q24" s="585"/>
      <c r="R24" s="585"/>
    </row>
    <row r="25" spans="1:18" ht="15.75">
      <c r="A25" s="494" t="s">
        <v>13</v>
      </c>
      <c r="B25" s="783"/>
      <c r="C25" s="783"/>
      <c r="D25" s="783"/>
      <c r="E25" s="783"/>
      <c r="F25" s="605"/>
      <c r="G25" s="605"/>
      <c r="H25" s="605"/>
      <c r="I25" s="605"/>
      <c r="J25" s="722"/>
      <c r="K25" s="722"/>
      <c r="L25" s="722"/>
      <c r="M25" s="722"/>
      <c r="N25" s="585"/>
      <c r="O25" s="585"/>
      <c r="P25" s="585"/>
      <c r="Q25" s="585"/>
      <c r="R25" s="585"/>
    </row>
    <row r="26" spans="1:18" ht="15.75">
      <c r="A26" s="468" t="s">
        <v>954</v>
      </c>
      <c r="B26" s="480">
        <v>-66.243274912425306</v>
      </c>
      <c r="C26" s="480">
        <v>-82.903643584857718</v>
      </c>
      <c r="D26" s="480">
        <v>19.738000868355584</v>
      </c>
      <c r="E26" s="480">
        <v>-48.242140830570747</v>
      </c>
      <c r="F26" s="605">
        <v>-74.310581411849796</v>
      </c>
      <c r="G26" s="605">
        <v>-39.940715941512906</v>
      </c>
      <c r="H26" s="605">
        <v>-35.661999962369379</v>
      </c>
      <c r="I26" s="605">
        <v>-88.954516005363416</v>
      </c>
      <c r="J26" s="722">
        <v>-96.796313604394115</v>
      </c>
      <c r="K26" s="722"/>
      <c r="L26" s="722"/>
      <c r="M26" s="722"/>
      <c r="N26" s="585"/>
      <c r="O26" s="585"/>
      <c r="P26" s="585"/>
      <c r="Q26" s="585"/>
      <c r="R26" s="585"/>
    </row>
    <row r="27" spans="1:18" ht="15.75">
      <c r="A27" s="468" t="s">
        <v>946</v>
      </c>
      <c r="B27" s="480">
        <v>-237.26306381294697</v>
      </c>
      <c r="C27" s="480">
        <v>-295.15784053662901</v>
      </c>
      <c r="D27" s="480">
        <v>-160.42826014341597</v>
      </c>
      <c r="E27" s="480">
        <v>-245.87294302218913</v>
      </c>
      <c r="F27" s="605">
        <v>-301.437254842713</v>
      </c>
      <c r="G27" s="605">
        <v>-243.88288043827123</v>
      </c>
      <c r="H27" s="605">
        <v>-192.38647676363678</v>
      </c>
      <c r="I27" s="605">
        <v>-295.75285271836594</v>
      </c>
      <c r="J27" s="722">
        <v>-283.443468434306</v>
      </c>
      <c r="K27" s="722"/>
      <c r="L27" s="722"/>
      <c r="M27" s="722"/>
      <c r="N27" s="585"/>
      <c r="O27" s="585"/>
      <c r="P27" s="585"/>
      <c r="Q27" s="585"/>
      <c r="R27" s="585"/>
    </row>
    <row r="28" spans="1:18" ht="15.75">
      <c r="A28" s="468" t="s">
        <v>945</v>
      </c>
      <c r="B28" s="480">
        <v>15.149453399999999</v>
      </c>
      <c r="C28" s="480">
        <v>14.844609499999997</v>
      </c>
      <c r="D28" s="480">
        <v>24.405803189999808</v>
      </c>
      <c r="E28" s="480">
        <v>13.238835209300206</v>
      </c>
      <c r="F28" s="605">
        <v>16.824552733399997</v>
      </c>
      <c r="G28" s="605">
        <v>14.533030844999999</v>
      </c>
      <c r="H28" s="605">
        <v>21.068269198491514</v>
      </c>
      <c r="I28" s="605">
        <v>10.738899879132184</v>
      </c>
      <c r="J28" s="722">
        <v>12.253518162999999</v>
      </c>
      <c r="K28" s="722"/>
      <c r="L28" s="722"/>
      <c r="M28" s="722"/>
      <c r="N28" s="585"/>
      <c r="O28" s="585"/>
      <c r="P28" s="585"/>
      <c r="Q28" s="585"/>
      <c r="R28" s="585"/>
    </row>
    <row r="29" spans="1:18" ht="15.75">
      <c r="A29" s="471" t="s">
        <v>174</v>
      </c>
      <c r="B29" s="484">
        <v>0</v>
      </c>
      <c r="C29" s="484">
        <v>0</v>
      </c>
      <c r="D29" s="484">
        <v>0</v>
      </c>
      <c r="E29" s="484">
        <v>0</v>
      </c>
      <c r="F29" s="608">
        <v>0</v>
      </c>
      <c r="G29" s="608">
        <v>0</v>
      </c>
      <c r="H29" s="608">
        <v>0</v>
      </c>
      <c r="I29" s="608">
        <v>0.59200000000306119</v>
      </c>
      <c r="J29" s="725">
        <v>0</v>
      </c>
      <c r="K29" s="725"/>
      <c r="L29" s="725"/>
      <c r="M29" s="725"/>
      <c r="N29" s="585"/>
      <c r="O29" s="585"/>
      <c r="P29" s="585"/>
      <c r="Q29" s="585"/>
      <c r="R29" s="585"/>
    </row>
    <row r="30" spans="1:18" ht="15.75">
      <c r="A30" s="492"/>
      <c r="B30" s="480"/>
      <c r="C30" s="480"/>
      <c r="D30" s="480"/>
      <c r="E30" s="480"/>
      <c r="F30" s="605"/>
      <c r="G30" s="605"/>
      <c r="H30" s="605"/>
      <c r="I30" s="605"/>
      <c r="J30" s="722"/>
      <c r="K30" s="722"/>
      <c r="L30" s="722"/>
      <c r="M30" s="722"/>
      <c r="N30" s="585"/>
      <c r="O30" s="585"/>
      <c r="P30" s="585"/>
      <c r="Q30" s="585"/>
      <c r="R30" s="585"/>
    </row>
    <row r="31" spans="1:18" ht="15.75">
      <c r="A31" s="468" t="s">
        <v>239</v>
      </c>
      <c r="B31" s="480">
        <v>61.301305599999999</v>
      </c>
      <c r="C31" s="480">
        <v>71.281040375999964</v>
      </c>
      <c r="D31" s="480">
        <v>53.056646324000042</v>
      </c>
      <c r="E31" s="480">
        <v>78.429374723999985</v>
      </c>
      <c r="F31" s="605">
        <v>85.386094400000005</v>
      </c>
      <c r="G31" s="605">
        <v>192.42975440000004</v>
      </c>
      <c r="H31" s="605">
        <v>211.74138999999997</v>
      </c>
      <c r="I31" s="605">
        <v>166.75630170000005</v>
      </c>
      <c r="J31" s="722">
        <v>119.42278420000001</v>
      </c>
      <c r="K31" s="722"/>
      <c r="L31" s="722"/>
      <c r="M31" s="722"/>
      <c r="N31" s="585"/>
      <c r="O31" s="585"/>
      <c r="P31" s="585"/>
      <c r="Q31" s="585"/>
      <c r="R31" s="585"/>
    </row>
    <row r="32" spans="1:18" ht="15.75">
      <c r="A32" s="471" t="s">
        <v>12</v>
      </c>
      <c r="B32" s="484">
        <v>4</v>
      </c>
      <c r="C32" s="484">
        <v>2.6399999999999997</v>
      </c>
      <c r="D32" s="484">
        <v>87.566999999999993</v>
      </c>
      <c r="E32" s="484">
        <v>241.79026500000003</v>
      </c>
      <c r="F32" s="608">
        <v>2178.0649003000003</v>
      </c>
      <c r="G32" s="608">
        <v>4152.6973397000002</v>
      </c>
      <c r="H32" s="608">
        <v>658.02661780000017</v>
      </c>
      <c r="I32" s="608">
        <v>7.8151422000000821</v>
      </c>
      <c r="J32" s="725">
        <v>24.087</v>
      </c>
      <c r="K32" s="725"/>
      <c r="L32" s="725"/>
      <c r="M32" s="725"/>
      <c r="N32" s="585"/>
      <c r="O32" s="585"/>
      <c r="P32" s="585"/>
      <c r="Q32" s="585"/>
      <c r="R32" s="585"/>
    </row>
    <row r="34" spans="1:1">
      <c r="A34" s="71"/>
    </row>
    <row r="35" spans="1:1">
      <c r="A35" s="71"/>
    </row>
  </sheetData>
  <mergeCells count="3">
    <mergeCell ref="B4:E4"/>
    <mergeCell ref="J4:M4"/>
    <mergeCell ref="F4:I4"/>
  </mergeCells>
  <phoneticPr fontId="12" type="noConversion"/>
  <pageMargins left="0.33" right="0.26" top="0.984251969" bottom="0.984251969" header="0.5" footer="0.5"/>
  <pageSetup paperSize="9" scale="7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8" enableFormatConditionsCalculation="0">
    <tabColor indexed="25"/>
    <pageSetUpPr fitToPage="1"/>
  </sheetPr>
  <dimension ref="A3:R47"/>
  <sheetViews>
    <sheetView showGridLines="0" view="pageBreakPreview" zoomScale="60" zoomScaleNormal="60" workbookViewId="0">
      <selection activeCell="A20" sqref="A20"/>
    </sheetView>
  </sheetViews>
  <sheetFormatPr defaultColWidth="9.140625" defaultRowHeight="12.75"/>
  <cols>
    <col min="1" max="1" width="76.7109375" customWidth="1"/>
    <col min="2" max="9" width="15" customWidth="1"/>
    <col min="10" max="10" width="16" customWidth="1"/>
    <col min="11" max="11" width="15.85546875" customWidth="1"/>
    <col min="12" max="12" width="17" customWidth="1"/>
    <col min="13" max="13" width="19.5703125" customWidth="1"/>
  </cols>
  <sheetData>
    <row r="3" spans="1:18" ht="16.5" thickBot="1">
      <c r="A3" s="465" t="s">
        <v>796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 t="s">
        <v>152</v>
      </c>
      <c r="B4" s="835">
        <v>2011</v>
      </c>
      <c r="C4" s="836"/>
      <c r="D4" s="836"/>
      <c r="E4" s="837"/>
      <c r="F4" s="840" t="s">
        <v>957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840</v>
      </c>
      <c r="B5" s="753" t="s">
        <v>821</v>
      </c>
      <c r="C5" s="753" t="s">
        <v>822</v>
      </c>
      <c r="D5" s="753" t="s">
        <v>824</v>
      </c>
      <c r="E5" s="754" t="s">
        <v>825</v>
      </c>
      <c r="F5" s="686" t="s">
        <v>821</v>
      </c>
      <c r="G5" s="686" t="s">
        <v>822</v>
      </c>
      <c r="H5" s="686" t="s">
        <v>824</v>
      </c>
      <c r="I5" s="775" t="s">
        <v>825</v>
      </c>
      <c r="J5" s="707" t="s">
        <v>821</v>
      </c>
      <c r="K5" s="707" t="s">
        <v>822</v>
      </c>
      <c r="L5" s="707" t="s">
        <v>824</v>
      </c>
      <c r="M5" s="776" t="s">
        <v>825</v>
      </c>
    </row>
    <row r="6" spans="1:18" ht="15.75">
      <c r="A6" s="495" t="s">
        <v>854</v>
      </c>
      <c r="B6" s="496">
        <v>24092.1454111001</v>
      </c>
      <c r="C6" s="496">
        <v>24359.389859749797</v>
      </c>
      <c r="D6" s="496">
        <v>24631.005737941887</v>
      </c>
      <c r="E6" s="496">
        <v>25433.190709974224</v>
      </c>
      <c r="F6" s="610">
        <v>25118.6462265439</v>
      </c>
      <c r="G6" s="610">
        <v>25356.772563915194</v>
      </c>
      <c r="H6" s="610">
        <v>25252.89681371591</v>
      </c>
      <c r="I6" s="610">
        <v>25989.947200080991</v>
      </c>
      <c r="J6" s="727">
        <v>24715.662792946303</v>
      </c>
      <c r="K6" s="727"/>
      <c r="L6" s="727"/>
      <c r="M6" s="727"/>
      <c r="N6" s="585"/>
      <c r="O6" s="585"/>
      <c r="P6" s="585"/>
      <c r="Q6" s="585"/>
      <c r="R6" s="585"/>
    </row>
    <row r="7" spans="1:18" ht="15.75">
      <c r="A7" s="468" t="s">
        <v>843</v>
      </c>
      <c r="B7" s="480">
        <v>-6714.4355973480597</v>
      </c>
      <c r="C7" s="480">
        <v>-6701.51890063254</v>
      </c>
      <c r="D7" s="480">
        <v>-6624.5141623852996</v>
      </c>
      <c r="E7" s="480">
        <v>-7500.4429706425981</v>
      </c>
      <c r="F7" s="600">
        <v>-7147.5562822297998</v>
      </c>
      <c r="G7" s="600">
        <v>-7126.1859016561993</v>
      </c>
      <c r="H7" s="600">
        <v>-6960.9302121358996</v>
      </c>
      <c r="I7" s="600">
        <v>-7952.7960080732992</v>
      </c>
      <c r="J7" s="717">
        <v>-6750.7851628085209</v>
      </c>
      <c r="K7" s="717"/>
      <c r="L7" s="717"/>
      <c r="M7" s="717"/>
      <c r="N7" s="585"/>
      <c r="O7" s="585"/>
      <c r="P7" s="585"/>
      <c r="Q7" s="585"/>
      <c r="R7" s="585"/>
    </row>
    <row r="8" spans="1:18" ht="15.75">
      <c r="A8" s="468" t="s">
        <v>751</v>
      </c>
      <c r="B8" s="480">
        <v>-2814.4942765618302</v>
      </c>
      <c r="C8" s="480">
        <v>-2777.5845430085496</v>
      </c>
      <c r="D8" s="480">
        <v>-2456.4606545046299</v>
      </c>
      <c r="E8" s="480">
        <v>-2765.4697129922906</v>
      </c>
      <c r="F8" s="600">
        <v>-2760.53605008267</v>
      </c>
      <c r="G8" s="600">
        <v>-2775.3959061675705</v>
      </c>
      <c r="H8" s="600">
        <v>-2420.9441745352096</v>
      </c>
      <c r="I8" s="600">
        <v>-2725.7798918255494</v>
      </c>
      <c r="J8" s="717">
        <v>-2747.0803290817898</v>
      </c>
      <c r="K8" s="717"/>
      <c r="L8" s="717"/>
      <c r="M8" s="717"/>
      <c r="N8" s="585"/>
      <c r="O8" s="585"/>
      <c r="P8" s="585"/>
      <c r="Q8" s="585"/>
      <c r="R8" s="585"/>
    </row>
    <row r="9" spans="1:18" ht="15.75">
      <c r="A9" s="468" t="s">
        <v>844</v>
      </c>
      <c r="B9" s="480">
        <v>-7204.1093152757703</v>
      </c>
      <c r="C9" s="480">
        <v>-7422.9608779731343</v>
      </c>
      <c r="D9" s="480">
        <v>-7257.6287328161688</v>
      </c>
      <c r="E9" s="480">
        <v>-7749.8465394171944</v>
      </c>
      <c r="F9" s="600">
        <v>-7449.5721865808182</v>
      </c>
      <c r="G9" s="600">
        <v>-7391.6730711105074</v>
      </c>
      <c r="H9" s="600">
        <v>-7051.0764702225879</v>
      </c>
      <c r="I9" s="600">
        <v>-7107.8803508661622</v>
      </c>
      <c r="J9" s="717">
        <v>-6795.1360891960494</v>
      </c>
      <c r="K9" s="717"/>
      <c r="L9" s="717"/>
      <c r="M9" s="717"/>
      <c r="N9" s="585"/>
      <c r="O9" s="585"/>
      <c r="P9" s="585"/>
      <c r="Q9" s="585"/>
      <c r="R9" s="585"/>
    </row>
    <row r="10" spans="1:18" ht="15.75">
      <c r="A10" s="468" t="s">
        <v>168</v>
      </c>
      <c r="B10" s="480">
        <v>41.854841559552902</v>
      </c>
      <c r="C10" s="480">
        <v>-216.44686412497592</v>
      </c>
      <c r="D10" s="480">
        <v>23.601801702771013</v>
      </c>
      <c r="E10" s="480">
        <v>-333.80054305554603</v>
      </c>
      <c r="F10" s="600">
        <v>-121.226163390499</v>
      </c>
      <c r="G10" s="600">
        <v>-199.04988087824307</v>
      </c>
      <c r="H10" s="600">
        <v>-270.49168809451504</v>
      </c>
      <c r="I10" s="600">
        <v>-277.25684018499192</v>
      </c>
      <c r="J10" s="717">
        <v>-269.72835957640496</v>
      </c>
      <c r="K10" s="717"/>
      <c r="L10" s="717"/>
      <c r="M10" s="717"/>
      <c r="N10" s="585"/>
      <c r="O10" s="585"/>
      <c r="P10" s="585"/>
      <c r="Q10" s="585"/>
      <c r="R10" s="585"/>
    </row>
    <row r="11" spans="1:18" ht="15.75">
      <c r="A11" s="472" t="s">
        <v>852</v>
      </c>
      <c r="B11" s="497">
        <v>7400.9610634740502</v>
      </c>
      <c r="C11" s="497">
        <v>7240.8786740105506</v>
      </c>
      <c r="D11" s="497">
        <v>8316.0039899384956</v>
      </c>
      <c r="E11" s="497">
        <v>7083.6309438667013</v>
      </c>
      <c r="F11" s="611">
        <v>7639.7555442601306</v>
      </c>
      <c r="G11" s="611">
        <v>7864.4678041025682</v>
      </c>
      <c r="H11" s="611">
        <v>8549.4542687278008</v>
      </c>
      <c r="I11" s="611">
        <v>7926.2341091306007</v>
      </c>
      <c r="J11" s="728">
        <v>8152.9328522835303</v>
      </c>
      <c r="K11" s="728"/>
      <c r="L11" s="728"/>
      <c r="M11" s="728"/>
      <c r="N11" s="585"/>
      <c r="O11" s="585"/>
      <c r="P11" s="585"/>
      <c r="Q11" s="585"/>
      <c r="R11" s="585"/>
    </row>
    <row r="12" spans="1:18" ht="15.75">
      <c r="A12" s="493" t="s">
        <v>346</v>
      </c>
      <c r="B12" s="480">
        <v>-3705.0518640167497</v>
      </c>
      <c r="C12" s="480">
        <v>-3920.42795886878</v>
      </c>
      <c r="D12" s="480">
        <v>-3798.9967797387717</v>
      </c>
      <c r="E12" s="480">
        <v>-3884.7570126564988</v>
      </c>
      <c r="F12" s="600">
        <v>-3735.6700610027397</v>
      </c>
      <c r="G12" s="600">
        <v>-3555.4272471464706</v>
      </c>
      <c r="H12" s="600">
        <v>-3430.2492960977906</v>
      </c>
      <c r="I12" s="600">
        <v>-3680.7722115623001</v>
      </c>
      <c r="J12" s="717">
        <v>-3438.0964558518904</v>
      </c>
      <c r="K12" s="717"/>
      <c r="L12" s="717"/>
      <c r="M12" s="717"/>
      <c r="N12" s="585"/>
      <c r="O12" s="585"/>
      <c r="P12" s="585"/>
      <c r="Q12" s="585"/>
      <c r="R12" s="585"/>
    </row>
    <row r="13" spans="1:18" ht="15.75">
      <c r="A13" s="493" t="s">
        <v>164</v>
      </c>
      <c r="B13" s="480">
        <v>0</v>
      </c>
      <c r="C13" s="480">
        <v>-59.506795083906994</v>
      </c>
      <c r="D13" s="480">
        <v>-9.7659674932910008</v>
      </c>
      <c r="E13" s="480">
        <v>-4270.2560880229412</v>
      </c>
      <c r="F13" s="600">
        <v>-3862.15110464285</v>
      </c>
      <c r="G13" s="600">
        <v>0</v>
      </c>
      <c r="H13" s="600">
        <v>-0.66547391440963111</v>
      </c>
      <c r="I13" s="600">
        <v>-3960.1472106825304</v>
      </c>
      <c r="J13" s="717">
        <v>-2.1615437005940001</v>
      </c>
      <c r="K13" s="717"/>
      <c r="L13" s="717"/>
      <c r="M13" s="717"/>
      <c r="N13" s="585"/>
      <c r="O13" s="585"/>
      <c r="P13" s="585"/>
      <c r="Q13" s="585"/>
      <c r="R13" s="585"/>
    </row>
    <row r="14" spans="1:18" ht="15.75">
      <c r="A14" s="498" t="s">
        <v>961</v>
      </c>
      <c r="B14" s="497">
        <v>3695.8914188119702</v>
      </c>
      <c r="C14" s="497">
        <v>3260.9439200579004</v>
      </c>
      <c r="D14" s="497">
        <v>4507.2412427064282</v>
      </c>
      <c r="E14" s="497">
        <v>-1071.3821568127987</v>
      </c>
      <c r="F14" s="611">
        <v>41.934378614542602</v>
      </c>
      <c r="G14" s="611">
        <v>4309.0399126897983</v>
      </c>
      <c r="H14" s="611">
        <v>5118.5394987156378</v>
      </c>
      <c r="I14" s="611">
        <v>285.31468688578025</v>
      </c>
      <c r="J14" s="728">
        <v>4712.6748527310401</v>
      </c>
      <c r="K14" s="728"/>
      <c r="L14" s="728"/>
      <c r="M14" s="728"/>
      <c r="N14" s="585"/>
      <c r="O14" s="585"/>
      <c r="P14" s="585"/>
      <c r="Q14" s="585"/>
      <c r="R14" s="585"/>
    </row>
    <row r="15" spans="1:18" ht="15.75">
      <c r="A15" s="493" t="s">
        <v>937</v>
      </c>
      <c r="B15" s="486">
        <v>1100.4601158759799</v>
      </c>
      <c r="C15" s="486">
        <v>923.97738625065995</v>
      </c>
      <c r="D15" s="486">
        <v>585.26700198632921</v>
      </c>
      <c r="E15" s="486">
        <v>-495.7772865528791</v>
      </c>
      <c r="F15" s="605">
        <v>595.32202242952508</v>
      </c>
      <c r="G15" s="605">
        <v>722.14184190101514</v>
      </c>
      <c r="H15" s="605">
        <v>1094.1311882933001</v>
      </c>
      <c r="I15" s="605">
        <v>373.03315525405969</v>
      </c>
      <c r="J15" s="722">
        <v>1061.48159209352</v>
      </c>
      <c r="K15" s="722"/>
      <c r="L15" s="722"/>
      <c r="M15" s="722"/>
      <c r="N15" s="585"/>
      <c r="O15" s="585"/>
      <c r="P15" s="585"/>
      <c r="Q15" s="585"/>
      <c r="R15" s="585"/>
    </row>
    <row r="16" spans="1:18" ht="15.75">
      <c r="A16" s="468" t="s">
        <v>938</v>
      </c>
      <c r="B16" s="480">
        <v>-0.86799599999999999</v>
      </c>
      <c r="C16" s="480">
        <v>1638.065589</v>
      </c>
      <c r="D16" s="480">
        <v>23.736044900000024</v>
      </c>
      <c r="E16" s="480">
        <v>0.86695099999997183</v>
      </c>
      <c r="F16" s="600">
        <v>0</v>
      </c>
      <c r="G16" s="600">
        <v>0</v>
      </c>
      <c r="H16" s="600">
        <v>5.6763999999999974</v>
      </c>
      <c r="I16" s="600">
        <v>-5.6763999999999974</v>
      </c>
      <c r="J16" s="717">
        <v>4.3330000000000002</v>
      </c>
      <c r="K16" s="717"/>
      <c r="L16" s="717"/>
      <c r="M16" s="717"/>
      <c r="N16" s="585"/>
      <c r="O16" s="585"/>
      <c r="P16" s="585"/>
      <c r="Q16" s="585"/>
      <c r="R16" s="585"/>
    </row>
    <row r="17" spans="1:18" ht="15.75">
      <c r="A17" s="468" t="s">
        <v>900</v>
      </c>
      <c r="B17" s="480">
        <v>-379.68984653495403</v>
      </c>
      <c r="C17" s="480">
        <v>203.78072762259004</v>
      </c>
      <c r="D17" s="480">
        <v>-432.05300540537303</v>
      </c>
      <c r="E17" s="480">
        <v>-985.08242971533321</v>
      </c>
      <c r="F17" s="600">
        <v>309.46216244887</v>
      </c>
      <c r="G17" s="600">
        <v>-1107.6506397991411</v>
      </c>
      <c r="H17" s="600">
        <v>-604.1220891175891</v>
      </c>
      <c r="I17" s="600">
        <v>-366.66273680537006</v>
      </c>
      <c r="J17" s="717">
        <v>-206.87825483425402</v>
      </c>
      <c r="K17" s="717"/>
      <c r="L17" s="717"/>
      <c r="M17" s="717"/>
      <c r="N17" s="585"/>
      <c r="O17" s="585"/>
      <c r="P17" s="585"/>
      <c r="Q17" s="585"/>
      <c r="R17" s="585"/>
    </row>
    <row r="18" spans="1:18" ht="15.75">
      <c r="A18" s="499" t="s">
        <v>962</v>
      </c>
      <c r="B18" s="497">
        <v>4415.7936921529899</v>
      </c>
      <c r="C18" s="497">
        <v>6026.7676229311119</v>
      </c>
      <c r="D18" s="497">
        <v>4684.1912841875001</v>
      </c>
      <c r="E18" s="497">
        <v>-2551.3749220810023</v>
      </c>
      <c r="F18" s="611">
        <v>946.71856349294706</v>
      </c>
      <c r="G18" s="611">
        <v>3923.5310876116532</v>
      </c>
      <c r="H18" s="611">
        <v>5614.2249978912978</v>
      </c>
      <c r="I18" s="611">
        <v>286.00870533450143</v>
      </c>
      <c r="J18" s="728">
        <v>5571.6111899902999</v>
      </c>
      <c r="K18" s="728"/>
      <c r="L18" s="728"/>
      <c r="M18" s="728"/>
      <c r="N18" s="585"/>
      <c r="O18" s="585"/>
      <c r="P18" s="585"/>
      <c r="Q18" s="585"/>
      <c r="R18" s="585"/>
    </row>
    <row r="19" spans="1:18" ht="15.75">
      <c r="A19" s="488" t="s">
        <v>901</v>
      </c>
      <c r="B19" s="480">
        <v>-1412.4433030009</v>
      </c>
      <c r="C19" s="480">
        <v>-1425.2859880269903</v>
      </c>
      <c r="D19" s="480">
        <v>-1779.7059268927896</v>
      </c>
      <c r="E19" s="480">
        <v>-740.83503986822052</v>
      </c>
      <c r="F19" s="600">
        <v>-1335.06104725668</v>
      </c>
      <c r="G19" s="600">
        <v>-1501.2917402006801</v>
      </c>
      <c r="H19" s="600">
        <v>-1563.6413425299997</v>
      </c>
      <c r="I19" s="600">
        <v>2657.47483827527</v>
      </c>
      <c r="J19" s="717">
        <v>-1362.84384528947</v>
      </c>
      <c r="K19" s="717"/>
      <c r="L19" s="717"/>
      <c r="M19" s="717"/>
      <c r="N19" s="585"/>
      <c r="O19" s="585"/>
      <c r="P19" s="585"/>
      <c r="Q19" s="585"/>
      <c r="R19" s="585"/>
    </row>
    <row r="20" spans="1:18" ht="15.75">
      <c r="A20" s="472" t="s">
        <v>963</v>
      </c>
      <c r="B20" s="482">
        <v>3003.35038915211</v>
      </c>
      <c r="C20" s="482">
        <v>4601.4816349041794</v>
      </c>
      <c r="D20" s="482">
        <v>2904.4853572946113</v>
      </c>
      <c r="E20" s="482">
        <v>-3292.2099619493301</v>
      </c>
      <c r="F20" s="602">
        <v>-388.34248376372199</v>
      </c>
      <c r="G20" s="602">
        <v>2422.2393474110722</v>
      </c>
      <c r="H20" s="602">
        <v>4050.5836553612398</v>
      </c>
      <c r="I20" s="602">
        <v>2943.4835436096419</v>
      </c>
      <c r="J20" s="719">
        <v>4208.7673447008201</v>
      </c>
      <c r="K20" s="719"/>
      <c r="L20" s="719"/>
      <c r="M20" s="719"/>
      <c r="N20" s="585"/>
      <c r="O20" s="585"/>
      <c r="P20" s="585"/>
      <c r="Q20" s="585"/>
      <c r="R20" s="585"/>
    </row>
    <row r="21" spans="1:18" ht="15.75">
      <c r="A21" s="474"/>
      <c r="B21" s="480"/>
      <c r="C21" s="480"/>
      <c r="D21" s="480"/>
      <c r="E21" s="480"/>
      <c r="F21" s="600"/>
      <c r="G21" s="600"/>
      <c r="H21" s="600"/>
      <c r="I21" s="600"/>
      <c r="J21" s="717"/>
      <c r="K21" s="717"/>
      <c r="L21" s="717"/>
      <c r="M21" s="717"/>
      <c r="N21" s="585"/>
      <c r="O21" s="585"/>
      <c r="P21" s="585"/>
      <c r="Q21" s="585"/>
      <c r="R21" s="585"/>
    </row>
    <row r="22" spans="1:18" ht="15.75">
      <c r="A22" s="474" t="s">
        <v>964</v>
      </c>
      <c r="B22" s="480"/>
      <c r="C22" s="480"/>
      <c r="D22" s="480"/>
      <c r="E22" s="480"/>
      <c r="F22" s="600"/>
      <c r="G22" s="600"/>
      <c r="H22" s="600"/>
      <c r="I22" s="600"/>
      <c r="J22" s="717"/>
      <c r="K22" s="717"/>
      <c r="L22" s="717"/>
      <c r="M22" s="717"/>
      <c r="N22" s="585"/>
      <c r="O22" s="585"/>
      <c r="P22" s="585"/>
      <c r="Q22" s="585"/>
      <c r="R22" s="585"/>
    </row>
    <row r="23" spans="1:18" ht="15.75">
      <c r="A23" s="468" t="s">
        <v>960</v>
      </c>
      <c r="B23" s="480">
        <v>209.951969434776</v>
      </c>
      <c r="C23" s="480">
        <v>109.60285412032698</v>
      </c>
      <c r="D23" s="480">
        <v>315.66979289745598</v>
      </c>
      <c r="E23" s="480">
        <v>-582.8022572591949</v>
      </c>
      <c r="F23" s="600">
        <v>-972.54815834516796</v>
      </c>
      <c r="G23" s="600">
        <v>355.63773465740098</v>
      </c>
      <c r="H23" s="600">
        <v>400.81767487377203</v>
      </c>
      <c r="I23" s="600">
        <v>435.15697910189584</v>
      </c>
      <c r="J23" s="717">
        <v>607.22867103969702</v>
      </c>
      <c r="K23" s="717"/>
      <c r="L23" s="717"/>
      <c r="M23" s="717"/>
      <c r="N23" s="585"/>
      <c r="O23" s="585"/>
      <c r="P23" s="585"/>
      <c r="Q23" s="585"/>
      <c r="R23" s="585"/>
    </row>
    <row r="24" spans="1:18" ht="15.75">
      <c r="A24" s="471" t="s">
        <v>345</v>
      </c>
      <c r="B24" s="482">
        <v>2793.3984197173299</v>
      </c>
      <c r="C24" s="482">
        <v>4491.8787807838489</v>
      </c>
      <c r="D24" s="482">
        <v>2588.8155643971295</v>
      </c>
      <c r="E24" s="482">
        <v>-2709.4077046900993</v>
      </c>
      <c r="F24" s="602">
        <v>584.20567458142989</v>
      </c>
      <c r="G24" s="602">
        <v>2066.6046127536806</v>
      </c>
      <c r="H24" s="602">
        <v>3649.7629804874791</v>
      </c>
      <c r="I24" s="602">
        <v>2508.326564507749</v>
      </c>
      <c r="J24" s="719">
        <v>3601.5386736611199</v>
      </c>
      <c r="K24" s="719"/>
      <c r="L24" s="719"/>
      <c r="M24" s="719"/>
      <c r="N24" s="585"/>
      <c r="O24" s="585"/>
      <c r="P24" s="585"/>
      <c r="Q24" s="585"/>
      <c r="R24" s="585"/>
    </row>
    <row r="25" spans="1:18" ht="15.75">
      <c r="A25" s="500"/>
      <c r="B25" s="480"/>
      <c r="C25" s="480"/>
      <c r="D25" s="480"/>
      <c r="E25" s="480"/>
      <c r="F25" s="600"/>
      <c r="G25" s="600"/>
      <c r="H25" s="600"/>
      <c r="I25" s="600"/>
      <c r="J25" s="717"/>
      <c r="K25" s="717"/>
      <c r="L25" s="717"/>
      <c r="M25" s="717"/>
      <c r="N25" s="585"/>
      <c r="O25" s="585"/>
      <c r="P25" s="585"/>
      <c r="Q25" s="585"/>
      <c r="R25" s="585"/>
    </row>
    <row r="26" spans="1:18" ht="15.75">
      <c r="A26" s="499" t="s">
        <v>337</v>
      </c>
      <c r="B26" s="480"/>
      <c r="C26" s="480"/>
      <c r="D26" s="480"/>
      <c r="E26" s="480"/>
      <c r="F26" s="600"/>
      <c r="G26" s="600"/>
      <c r="H26" s="600"/>
      <c r="I26" s="600"/>
      <c r="J26" s="717"/>
      <c r="K26" s="717"/>
      <c r="L26" s="717"/>
      <c r="M26" s="717"/>
      <c r="N26" s="585"/>
      <c r="O26" s="585"/>
      <c r="P26" s="585"/>
      <c r="Q26" s="585"/>
      <c r="R26" s="585"/>
    </row>
    <row r="27" spans="1:18" ht="15.75">
      <c r="A27" s="501" t="s">
        <v>338</v>
      </c>
      <c r="B27" s="502"/>
      <c r="C27" s="502"/>
      <c r="D27" s="502"/>
      <c r="E27" s="502"/>
      <c r="F27" s="612"/>
      <c r="G27" s="612"/>
      <c r="H27" s="612"/>
      <c r="I27" s="612"/>
      <c r="J27" s="729"/>
      <c r="K27" s="729"/>
      <c r="L27" s="729"/>
      <c r="M27" s="729"/>
      <c r="N27" s="585"/>
      <c r="O27" s="585"/>
      <c r="P27" s="585"/>
      <c r="Q27" s="585"/>
      <c r="R27" s="585"/>
    </row>
    <row r="28" spans="1:18" ht="15.75">
      <c r="A28" s="468" t="s">
        <v>855</v>
      </c>
      <c r="B28" s="503">
        <v>1.7107708548452121</v>
      </c>
      <c r="C28" s="503">
        <v>2.7716428912537814</v>
      </c>
      <c r="D28" s="503">
        <v>1.6163171789898656</v>
      </c>
      <c r="E28" s="503">
        <v>-1.7048032577471264</v>
      </c>
      <c r="F28" s="613">
        <v>0.36861038990286904</v>
      </c>
      <c r="G28" s="613">
        <v>1.3144716453475442</v>
      </c>
      <c r="H28" s="613">
        <v>2.3439467312257372</v>
      </c>
      <c r="I28" s="613">
        <v>1.6220619798546079</v>
      </c>
      <c r="J28" s="730">
        <v>2.3369240765412713</v>
      </c>
      <c r="K28" s="730"/>
      <c r="L28" s="730"/>
      <c r="M28" s="730"/>
      <c r="N28" s="585"/>
      <c r="O28" s="585"/>
      <c r="P28" s="585"/>
      <c r="Q28" s="585"/>
      <c r="R28" s="585"/>
    </row>
    <row r="29" spans="1:18" ht="15.75">
      <c r="A29" s="493" t="s">
        <v>856</v>
      </c>
      <c r="B29" s="503">
        <v>1.707427944796041</v>
      </c>
      <c r="C29" s="503">
        <v>2.7660111388918844</v>
      </c>
      <c r="D29" s="503">
        <v>1.6128296897356038</v>
      </c>
      <c r="E29" s="503">
        <v>-1.7008552806183324</v>
      </c>
      <c r="F29" s="613">
        <v>0.36810036441445365</v>
      </c>
      <c r="G29" s="613">
        <v>1.3132868744026829</v>
      </c>
      <c r="H29" s="613">
        <v>2.340370772590262</v>
      </c>
      <c r="I29" s="613">
        <v>1.6195404108642175</v>
      </c>
      <c r="J29" s="730">
        <v>2.3337064977285631</v>
      </c>
      <c r="K29" s="730"/>
      <c r="L29" s="730"/>
      <c r="M29" s="730"/>
      <c r="N29" s="585"/>
      <c r="O29" s="585"/>
      <c r="P29" s="585"/>
      <c r="Q29" s="585"/>
      <c r="R29" s="585"/>
    </row>
    <row r="30" spans="1:18" ht="15.75">
      <c r="A30" s="501" t="s">
        <v>243</v>
      </c>
      <c r="B30" s="503"/>
      <c r="C30" s="503"/>
      <c r="D30" s="503"/>
      <c r="E30" s="503"/>
      <c r="F30" s="613"/>
      <c r="G30" s="613"/>
      <c r="H30" s="613"/>
      <c r="I30" s="613"/>
      <c r="J30" s="730"/>
      <c r="K30" s="730"/>
      <c r="L30" s="730"/>
      <c r="M30" s="730"/>
      <c r="N30" s="585"/>
      <c r="O30" s="585"/>
      <c r="P30" s="585"/>
      <c r="Q30" s="585"/>
      <c r="R30" s="585"/>
    </row>
    <row r="31" spans="1:18" ht="15.75">
      <c r="A31" s="468" t="s">
        <v>855</v>
      </c>
      <c r="B31" s="503">
        <v>1.7107708548452121</v>
      </c>
      <c r="C31" s="503">
        <v>2.7716428912537814</v>
      </c>
      <c r="D31" s="503">
        <v>1.6163171789898656</v>
      </c>
      <c r="E31" s="503">
        <v>-1.7048032577471264</v>
      </c>
      <c r="F31" s="613">
        <v>0.36861038990286904</v>
      </c>
      <c r="G31" s="613">
        <v>1.3144716453475442</v>
      </c>
      <c r="H31" s="613">
        <v>2.3439467312257372</v>
      </c>
      <c r="I31" s="613">
        <v>1.6220619798546079</v>
      </c>
      <c r="J31" s="730">
        <v>2.3369240765412713</v>
      </c>
      <c r="K31" s="730"/>
      <c r="L31" s="730"/>
      <c r="M31" s="730"/>
      <c r="N31" s="585"/>
      <c r="O31" s="585"/>
      <c r="P31" s="585"/>
      <c r="Q31" s="585"/>
      <c r="R31" s="585"/>
    </row>
    <row r="32" spans="1:18" ht="15.75">
      <c r="A32" s="504" t="s">
        <v>856</v>
      </c>
      <c r="B32" s="505">
        <v>1.707427944796041</v>
      </c>
      <c r="C32" s="505">
        <v>2.7660111388918844</v>
      </c>
      <c r="D32" s="505">
        <v>1.6128296897356038</v>
      </c>
      <c r="E32" s="505">
        <v>-1.7008552806183324</v>
      </c>
      <c r="F32" s="614">
        <v>0.36810036441445365</v>
      </c>
      <c r="G32" s="614">
        <v>1.3132868744026829</v>
      </c>
      <c r="H32" s="614">
        <v>2.340370772590262</v>
      </c>
      <c r="I32" s="614">
        <v>1.6195404108642175</v>
      </c>
      <c r="J32" s="731">
        <v>2.3337064977285631</v>
      </c>
      <c r="K32" s="731"/>
      <c r="L32" s="731"/>
      <c r="M32" s="731"/>
      <c r="N32" s="585"/>
      <c r="O32" s="585"/>
      <c r="P32" s="585"/>
      <c r="Q32" s="585"/>
      <c r="R32" s="585"/>
    </row>
    <row r="33" spans="1:18" ht="15.75">
      <c r="A33" s="582"/>
      <c r="F33" s="685"/>
      <c r="G33" s="685"/>
      <c r="H33" s="685"/>
      <c r="I33" s="685"/>
      <c r="J33" s="685"/>
      <c r="K33" s="685"/>
      <c r="L33" s="685"/>
      <c r="M33" s="685"/>
      <c r="N33" s="585"/>
      <c r="O33" s="585"/>
      <c r="P33" s="585"/>
      <c r="Q33" s="585"/>
      <c r="R33" s="585"/>
    </row>
    <row r="34" spans="1:18" ht="15.75">
      <c r="A34" s="582"/>
      <c r="F34" s="685"/>
      <c r="G34" s="685"/>
      <c r="H34" s="685"/>
      <c r="I34" s="685"/>
      <c r="J34" s="685"/>
      <c r="K34" s="685"/>
      <c r="L34" s="685"/>
      <c r="M34" s="685"/>
      <c r="N34" s="585"/>
      <c r="O34" s="585"/>
      <c r="P34" s="585"/>
      <c r="Q34" s="585"/>
      <c r="R34" s="585"/>
    </row>
    <row r="35" spans="1:18" ht="15.75">
      <c r="A35" s="561" t="s">
        <v>871</v>
      </c>
      <c r="B35" s="562"/>
      <c r="C35" s="562"/>
      <c r="D35" s="562"/>
      <c r="E35" s="562"/>
      <c r="F35" s="615"/>
      <c r="G35" s="615"/>
      <c r="H35" s="615"/>
      <c r="I35" s="615"/>
      <c r="J35" s="732"/>
      <c r="K35" s="732"/>
      <c r="L35" s="732"/>
      <c r="M35" s="732"/>
    </row>
    <row r="36" spans="1:18" ht="15">
      <c r="A36" s="501" t="s">
        <v>604</v>
      </c>
      <c r="B36" s="502"/>
      <c r="C36" s="502"/>
      <c r="D36" s="502"/>
      <c r="E36" s="502"/>
      <c r="F36" s="612"/>
      <c r="G36" s="612"/>
      <c r="H36" s="612"/>
      <c r="I36" s="612"/>
      <c r="J36" s="729"/>
      <c r="K36" s="729"/>
      <c r="L36" s="729"/>
      <c r="M36" s="729"/>
    </row>
    <row r="37" spans="1:18" ht="15">
      <c r="A37" s="468" t="s">
        <v>605</v>
      </c>
      <c r="B37" s="563">
        <v>1632830260</v>
      </c>
      <c r="C37" s="563">
        <v>1620655675</v>
      </c>
      <c r="D37" s="563">
        <v>1601675462</v>
      </c>
      <c r="E37" s="563">
        <v>1589278817</v>
      </c>
      <c r="F37" s="616">
        <v>1584886619</v>
      </c>
      <c r="G37" s="616">
        <v>1572194136</v>
      </c>
      <c r="H37" s="616">
        <v>1557101504</v>
      </c>
      <c r="I37" s="616">
        <v>1546381455</v>
      </c>
      <c r="J37" s="733">
        <v>1541144922</v>
      </c>
      <c r="K37" s="733"/>
      <c r="L37" s="733"/>
      <c r="M37" s="733"/>
    </row>
    <row r="38" spans="1:18" ht="15">
      <c r="A38" s="493" t="s">
        <v>606</v>
      </c>
      <c r="B38" s="563">
        <v>1632830260</v>
      </c>
      <c r="C38" s="563">
        <v>1626705137</v>
      </c>
      <c r="D38" s="563">
        <v>1618270228</v>
      </c>
      <c r="E38" s="563">
        <v>1610964996</v>
      </c>
      <c r="F38" s="616">
        <v>1584886619</v>
      </c>
      <c r="G38" s="616">
        <v>1578535675</v>
      </c>
      <c r="H38" s="616">
        <v>1571338707</v>
      </c>
      <c r="I38" s="616">
        <v>1565065299</v>
      </c>
      <c r="J38" s="733">
        <v>1541144922</v>
      </c>
      <c r="K38" s="733"/>
      <c r="L38" s="733"/>
      <c r="M38" s="733"/>
    </row>
    <row r="39" spans="1:18" ht="15">
      <c r="A39" s="501" t="s">
        <v>607</v>
      </c>
      <c r="B39" s="563"/>
      <c r="C39" s="563"/>
      <c r="D39" s="563"/>
      <c r="E39" s="563"/>
      <c r="F39" s="616"/>
      <c r="G39" s="616"/>
      <c r="H39" s="616"/>
      <c r="I39" s="616"/>
      <c r="J39" s="733"/>
      <c r="K39" s="733"/>
      <c r="L39" s="733"/>
      <c r="M39" s="733"/>
    </row>
    <row r="40" spans="1:18" ht="15">
      <c r="A40" s="468" t="s">
        <v>605</v>
      </c>
      <c r="B40" s="563">
        <v>1636027118</v>
      </c>
      <c r="C40" s="563">
        <v>1623955420</v>
      </c>
      <c r="D40" s="563">
        <v>1605138832</v>
      </c>
      <c r="E40" s="563">
        <v>1592967806</v>
      </c>
      <c r="F40" s="616">
        <v>1587082576</v>
      </c>
      <c r="G40" s="616">
        <v>1573612478</v>
      </c>
      <c r="H40" s="616">
        <v>1559480670</v>
      </c>
      <c r="I40" s="616">
        <v>1548789118</v>
      </c>
      <c r="J40" s="733">
        <v>1543269763</v>
      </c>
      <c r="K40" s="733"/>
      <c r="L40" s="733"/>
      <c r="M40" s="733"/>
    </row>
    <row r="41" spans="1:18" ht="15">
      <c r="A41" s="493" t="s">
        <v>606</v>
      </c>
      <c r="B41" s="563">
        <v>1636027118</v>
      </c>
      <c r="C41" s="563">
        <v>1630024896</v>
      </c>
      <c r="D41" s="563">
        <v>1621753459</v>
      </c>
      <c r="E41" s="563">
        <v>1614606533</v>
      </c>
      <c r="F41" s="616">
        <v>1587082576</v>
      </c>
      <c r="G41" s="616">
        <v>1579959370</v>
      </c>
      <c r="H41" s="616">
        <v>1573702201</v>
      </c>
      <c r="I41" s="616">
        <v>1567455770</v>
      </c>
      <c r="J41" s="733">
        <v>1543269763</v>
      </c>
      <c r="K41" s="733"/>
      <c r="L41" s="733"/>
      <c r="M41" s="733"/>
    </row>
    <row r="42" spans="1:18" ht="15">
      <c r="A42" s="501" t="s">
        <v>608</v>
      </c>
      <c r="B42" s="563"/>
      <c r="C42" s="563"/>
      <c r="D42" s="563"/>
      <c r="E42" s="563"/>
      <c r="F42" s="616"/>
      <c r="G42" s="616"/>
      <c r="H42" s="616"/>
      <c r="I42" s="616"/>
      <c r="J42" s="733"/>
      <c r="K42" s="733"/>
      <c r="L42" s="733"/>
      <c r="M42" s="733"/>
    </row>
    <row r="43" spans="1:18" ht="15">
      <c r="A43" s="468"/>
      <c r="B43" s="563"/>
      <c r="C43" s="563"/>
      <c r="D43" s="563"/>
      <c r="E43" s="563"/>
      <c r="F43" s="616"/>
      <c r="G43" s="616"/>
      <c r="H43" s="616"/>
      <c r="I43" s="616"/>
      <c r="J43" s="733"/>
      <c r="K43" s="733"/>
      <c r="L43" s="733"/>
      <c r="M43" s="733"/>
    </row>
    <row r="44" spans="1:18" ht="15">
      <c r="A44" s="504" t="s">
        <v>609</v>
      </c>
      <c r="B44" s="564">
        <v>1657888846</v>
      </c>
      <c r="C44" s="564">
        <v>1657888846</v>
      </c>
      <c r="D44" s="564">
        <v>1608193613</v>
      </c>
      <c r="E44" s="564">
        <v>1608193613</v>
      </c>
      <c r="F44" s="617">
        <v>1608193613</v>
      </c>
      <c r="G44" s="617">
        <v>1608193613</v>
      </c>
      <c r="H44" s="617">
        <v>1559947806</v>
      </c>
      <c r="I44" s="617">
        <v>1559947806</v>
      </c>
      <c r="J44" s="734">
        <v>1559947806</v>
      </c>
      <c r="K44" s="734"/>
      <c r="L44" s="734"/>
      <c r="M44" s="734"/>
    </row>
    <row r="46" spans="1:18">
      <c r="A46" s="71"/>
    </row>
    <row r="47" spans="1:18">
      <c r="A47" s="71"/>
    </row>
  </sheetData>
  <mergeCells count="3">
    <mergeCell ref="B4:E4"/>
    <mergeCell ref="J4:M4"/>
    <mergeCell ref="F4:I4"/>
  </mergeCells>
  <phoneticPr fontId="12" type="noConversion"/>
  <pageMargins left="0.4" right="0.36" top="0.984251969" bottom="0.984251969" header="0.5" footer="0.5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4" enableFormatConditionsCalculation="0">
    <tabColor indexed="11"/>
  </sheetPr>
  <dimension ref="A1:CB119"/>
  <sheetViews>
    <sheetView topLeftCell="AS76" workbookViewId="0">
      <selection activeCell="AT92" sqref="AT92:BV94"/>
    </sheetView>
  </sheetViews>
  <sheetFormatPr defaultColWidth="11.42578125" defaultRowHeight="12.75" outlineLevelRow="1" outlineLevelCol="1"/>
  <cols>
    <col min="1" max="44" width="11.42578125" hidden="1" customWidth="1" outlineLevel="1"/>
    <col min="45" max="45" width="11.42578125" customWidth="1" collapsed="1"/>
  </cols>
  <sheetData>
    <row r="1" spans="1:80">
      <c r="AS1" s="446">
        <v>2009</v>
      </c>
    </row>
    <row r="2" spans="1:80" ht="13.5" thickBot="1">
      <c r="A2" s="333" t="s">
        <v>24</v>
      </c>
      <c r="B2" s="333"/>
      <c r="C2" s="333"/>
      <c r="D2" s="333"/>
      <c r="E2" s="333"/>
      <c r="F2" s="333"/>
      <c r="G2" s="333"/>
      <c r="H2" s="333"/>
      <c r="J2" s="333" t="s">
        <v>804</v>
      </c>
      <c r="K2" s="333"/>
      <c r="L2" s="333"/>
      <c r="M2" s="333"/>
      <c r="N2" s="333"/>
      <c r="O2" s="333"/>
      <c r="P2" s="333"/>
      <c r="Q2" s="333"/>
      <c r="S2" s="333" t="s">
        <v>805</v>
      </c>
      <c r="T2" s="333"/>
      <c r="U2" s="333"/>
      <c r="V2" s="333"/>
      <c r="W2" s="333"/>
      <c r="X2" s="333"/>
      <c r="Y2" s="333"/>
      <c r="Z2" s="333"/>
      <c r="AB2" s="333" t="s">
        <v>806</v>
      </c>
      <c r="AC2" s="333"/>
      <c r="AD2" s="333"/>
      <c r="AE2" s="333"/>
      <c r="AF2" s="333"/>
      <c r="AG2" s="333"/>
      <c r="AH2" s="333"/>
      <c r="AI2" s="333"/>
      <c r="AK2" s="333" t="s">
        <v>807</v>
      </c>
      <c r="AL2" s="333"/>
      <c r="AM2" s="333"/>
      <c r="AN2" s="333"/>
      <c r="AO2" s="333"/>
      <c r="AP2" s="333"/>
      <c r="AQ2" s="333"/>
      <c r="AR2" s="333"/>
      <c r="AT2" s="333" t="s">
        <v>757</v>
      </c>
      <c r="AU2" s="333"/>
      <c r="AV2" s="333"/>
      <c r="AW2" s="333"/>
      <c r="AX2" s="333"/>
      <c r="AY2" s="333"/>
      <c r="AZ2" s="333"/>
      <c r="BA2" s="333"/>
      <c r="BC2" s="333" t="s">
        <v>758</v>
      </c>
      <c r="BD2" s="333"/>
      <c r="BE2" s="333"/>
      <c r="BF2" s="333"/>
      <c r="BG2" s="333"/>
      <c r="BH2" s="333"/>
      <c r="BI2" s="333"/>
      <c r="BJ2" s="333"/>
      <c r="BL2" s="333" t="s">
        <v>759</v>
      </c>
      <c r="BM2" s="333"/>
      <c r="BN2" s="333"/>
      <c r="BO2" s="333"/>
      <c r="BP2" s="333"/>
      <c r="BQ2" s="333"/>
      <c r="BR2" s="333"/>
      <c r="BS2" s="333"/>
      <c r="BU2" s="333" t="s">
        <v>760</v>
      </c>
      <c r="BV2" s="333"/>
      <c r="BW2" s="333"/>
      <c r="BX2" s="333"/>
      <c r="BY2" s="333"/>
      <c r="BZ2" s="333"/>
      <c r="CA2" s="333"/>
      <c r="CB2" s="333"/>
    </row>
    <row r="3" spans="1:80" ht="15.75">
      <c r="A3" s="101"/>
      <c r="B3" s="101"/>
      <c r="C3" s="104"/>
      <c r="D3" s="104"/>
      <c r="E3" s="216" t="s">
        <v>634</v>
      </c>
      <c r="F3" s="217">
        <v>712</v>
      </c>
      <c r="G3" s="216" t="s">
        <v>635</v>
      </c>
      <c r="H3" s="218" t="s">
        <v>72</v>
      </c>
      <c r="J3" s="60"/>
      <c r="K3" s="60"/>
      <c r="L3" s="61"/>
      <c r="M3" s="61"/>
      <c r="N3" s="9" t="s">
        <v>634</v>
      </c>
      <c r="O3" s="10">
        <v>803</v>
      </c>
      <c r="P3" s="9" t="s">
        <v>635</v>
      </c>
      <c r="Q3" s="8" t="s">
        <v>224</v>
      </c>
      <c r="S3" s="101"/>
      <c r="T3" s="101"/>
      <c r="U3" s="104"/>
      <c r="V3" s="104"/>
      <c r="W3" s="216" t="s">
        <v>634</v>
      </c>
      <c r="X3" s="217">
        <v>806</v>
      </c>
      <c r="Y3" s="216" t="s">
        <v>635</v>
      </c>
      <c r="Z3" s="218" t="s">
        <v>153</v>
      </c>
      <c r="AB3" s="60"/>
      <c r="AC3" s="60"/>
      <c r="AD3" s="61"/>
      <c r="AE3" s="61"/>
      <c r="AF3" s="9" t="s">
        <v>634</v>
      </c>
      <c r="AG3" s="10">
        <v>809</v>
      </c>
      <c r="AH3" s="9" t="s">
        <v>635</v>
      </c>
      <c r="AI3" s="8" t="s">
        <v>244</v>
      </c>
      <c r="AK3" s="385"/>
      <c r="AL3" s="385"/>
      <c r="AM3" s="386"/>
      <c r="AN3" s="386"/>
      <c r="AO3" s="387" t="s">
        <v>634</v>
      </c>
      <c r="AP3" s="388">
        <v>812</v>
      </c>
      <c r="AQ3" s="387" t="s">
        <v>635</v>
      </c>
      <c r="AR3" s="389" t="s">
        <v>146</v>
      </c>
      <c r="AT3" s="60"/>
      <c r="AU3" s="60"/>
      <c r="AV3" s="61"/>
      <c r="AW3" s="61"/>
      <c r="AX3" s="9" t="s">
        <v>634</v>
      </c>
      <c r="AY3" s="10">
        <v>903</v>
      </c>
      <c r="AZ3" s="9" t="s">
        <v>635</v>
      </c>
      <c r="BA3" s="8" t="s">
        <v>240</v>
      </c>
      <c r="BC3" s="60"/>
      <c r="BD3" s="60"/>
      <c r="BE3" s="61"/>
      <c r="BF3" s="61"/>
      <c r="BG3" s="9" t="s">
        <v>634</v>
      </c>
      <c r="BH3" s="10">
        <v>906</v>
      </c>
      <c r="BI3" s="9" t="s">
        <v>635</v>
      </c>
      <c r="BJ3" s="8" t="s">
        <v>22</v>
      </c>
      <c r="BL3" s="385"/>
      <c r="BM3" s="385"/>
      <c r="BN3" s="386"/>
      <c r="BO3" s="386"/>
      <c r="BP3" s="387" t="s">
        <v>634</v>
      </c>
      <c r="BQ3" s="388">
        <v>909</v>
      </c>
      <c r="BR3" s="387" t="s">
        <v>635</v>
      </c>
      <c r="BS3" s="389"/>
      <c r="BU3" s="385"/>
      <c r="BV3" s="385"/>
      <c r="BW3" s="386"/>
      <c r="BX3" s="386"/>
      <c r="BY3" s="387" t="s">
        <v>634</v>
      </c>
      <c r="BZ3" s="388">
        <v>912</v>
      </c>
      <c r="CA3" s="387" t="s">
        <v>635</v>
      </c>
      <c r="CB3" s="389"/>
    </row>
    <row r="4" spans="1:80" ht="15.75">
      <c r="A4" s="103" t="s">
        <v>73</v>
      </c>
      <c r="B4" s="101"/>
      <c r="C4" s="104"/>
      <c r="D4" s="104"/>
      <c r="E4" s="216" t="s">
        <v>636</v>
      </c>
      <c r="F4" s="219" t="s">
        <v>74</v>
      </c>
      <c r="G4" s="216" t="s">
        <v>637</v>
      </c>
      <c r="H4" s="219" t="s">
        <v>75</v>
      </c>
      <c r="J4" s="11" t="s">
        <v>73</v>
      </c>
      <c r="K4" s="60"/>
      <c r="L4" s="61"/>
      <c r="M4" s="61"/>
      <c r="N4" s="9" t="s">
        <v>636</v>
      </c>
      <c r="O4" s="8" t="s">
        <v>74</v>
      </c>
      <c r="P4" s="9" t="s">
        <v>637</v>
      </c>
      <c r="Q4" s="8" t="s">
        <v>221</v>
      </c>
      <c r="S4" s="103" t="s">
        <v>73</v>
      </c>
      <c r="T4" s="101"/>
      <c r="U4" s="104"/>
      <c r="V4" s="104"/>
      <c r="W4" s="216" t="s">
        <v>636</v>
      </c>
      <c r="X4" s="219" t="s">
        <v>74</v>
      </c>
      <c r="Y4" s="216" t="s">
        <v>637</v>
      </c>
      <c r="Z4" s="219" t="s">
        <v>777</v>
      </c>
      <c r="AB4" s="11" t="s">
        <v>73</v>
      </c>
      <c r="AC4" s="60"/>
      <c r="AD4" s="61"/>
      <c r="AE4" s="61"/>
      <c r="AF4" s="9" t="s">
        <v>636</v>
      </c>
      <c r="AG4" s="8" t="s">
        <v>74</v>
      </c>
      <c r="AH4" s="9" t="s">
        <v>637</v>
      </c>
      <c r="AI4" s="8" t="s">
        <v>245</v>
      </c>
      <c r="AK4" s="390" t="s">
        <v>73</v>
      </c>
      <c r="AL4" s="385"/>
      <c r="AM4" s="386"/>
      <c r="AN4" s="386"/>
      <c r="AO4" s="387" t="s">
        <v>636</v>
      </c>
      <c r="AP4" s="391" t="s">
        <v>74</v>
      </c>
      <c r="AQ4" s="387" t="s">
        <v>637</v>
      </c>
      <c r="AR4" s="391" t="s">
        <v>808</v>
      </c>
      <c r="AT4" s="11" t="s">
        <v>73</v>
      </c>
      <c r="AU4" s="60"/>
      <c r="AV4" s="61"/>
      <c r="AW4" s="61"/>
      <c r="AX4" s="9" t="s">
        <v>636</v>
      </c>
      <c r="AY4" s="8" t="s">
        <v>74</v>
      </c>
      <c r="AZ4" s="9" t="s">
        <v>637</v>
      </c>
      <c r="BA4" s="12" t="s">
        <v>241</v>
      </c>
      <c r="BC4" s="11" t="s">
        <v>73</v>
      </c>
      <c r="BD4" s="60"/>
      <c r="BE4" s="61"/>
      <c r="BF4" s="61"/>
      <c r="BG4" s="9" t="s">
        <v>636</v>
      </c>
      <c r="BH4" s="8" t="s">
        <v>74</v>
      </c>
      <c r="BI4" s="9" t="s">
        <v>637</v>
      </c>
      <c r="BJ4" s="8" t="s">
        <v>581</v>
      </c>
      <c r="BL4" s="390" t="s">
        <v>73</v>
      </c>
      <c r="BM4" s="385"/>
      <c r="BN4" s="386"/>
      <c r="BO4" s="386"/>
      <c r="BP4" s="387" t="s">
        <v>636</v>
      </c>
      <c r="BQ4" s="391" t="s">
        <v>74</v>
      </c>
      <c r="BR4" s="387" t="s">
        <v>637</v>
      </c>
      <c r="BS4" s="391"/>
      <c r="BU4" s="390" t="s">
        <v>73</v>
      </c>
      <c r="BV4" s="385"/>
      <c r="BW4" s="386"/>
      <c r="BX4" s="386"/>
      <c r="BY4" s="387" t="s">
        <v>636</v>
      </c>
      <c r="BZ4" s="391" t="s">
        <v>74</v>
      </c>
      <c r="CA4" s="387" t="s">
        <v>637</v>
      </c>
      <c r="CB4" s="391"/>
    </row>
    <row r="5" spans="1:80" ht="15.75">
      <c r="A5" s="103" t="s">
        <v>249</v>
      </c>
      <c r="B5" s="101"/>
      <c r="C5" s="104"/>
      <c r="D5" s="104"/>
      <c r="E5" s="216" t="s">
        <v>23</v>
      </c>
      <c r="F5" s="219" t="s">
        <v>828</v>
      </c>
      <c r="G5" s="101"/>
      <c r="H5" s="220"/>
      <c r="J5" s="11" t="s">
        <v>249</v>
      </c>
      <c r="K5" s="60"/>
      <c r="L5" s="61"/>
      <c r="M5" s="61"/>
      <c r="N5" s="9" t="s">
        <v>23</v>
      </c>
      <c r="O5" s="8" t="s">
        <v>828</v>
      </c>
      <c r="P5" s="60"/>
      <c r="Q5" s="60"/>
      <c r="S5" s="103" t="s">
        <v>249</v>
      </c>
      <c r="T5" s="101"/>
      <c r="U5" s="104"/>
      <c r="V5" s="104"/>
      <c r="W5" s="216" t="s">
        <v>23</v>
      </c>
      <c r="X5" s="219" t="s">
        <v>828</v>
      </c>
      <c r="Y5" s="101"/>
      <c r="Z5" s="220"/>
      <c r="AB5" s="11" t="s">
        <v>249</v>
      </c>
      <c r="AC5" s="60"/>
      <c r="AD5" s="61"/>
      <c r="AE5" s="61"/>
      <c r="AF5" s="9" t="s">
        <v>23</v>
      </c>
      <c r="AG5" s="8" t="s">
        <v>828</v>
      </c>
      <c r="AH5" s="60"/>
      <c r="AI5" s="60"/>
      <c r="AK5" s="390" t="s">
        <v>249</v>
      </c>
      <c r="AL5" s="385"/>
      <c r="AM5" s="386"/>
      <c r="AN5" s="386"/>
      <c r="AO5" s="387" t="s">
        <v>23</v>
      </c>
      <c r="AP5" s="391" t="s">
        <v>828</v>
      </c>
      <c r="AQ5" s="385"/>
      <c r="AR5" s="385"/>
      <c r="AT5" s="11" t="s">
        <v>249</v>
      </c>
      <c r="AU5" s="60"/>
      <c r="AV5" s="61"/>
      <c r="AW5" s="61"/>
      <c r="AX5" s="9" t="s">
        <v>23</v>
      </c>
      <c r="AY5" s="8" t="s">
        <v>828</v>
      </c>
      <c r="AZ5" s="60"/>
      <c r="BA5" s="60"/>
      <c r="BC5" s="11" t="s">
        <v>249</v>
      </c>
      <c r="BD5" s="60"/>
      <c r="BE5" s="61"/>
      <c r="BF5" s="61"/>
      <c r="BG5" s="9" t="s">
        <v>23</v>
      </c>
      <c r="BH5" s="8" t="s">
        <v>828</v>
      </c>
      <c r="BI5" s="60"/>
      <c r="BJ5" s="60"/>
      <c r="BL5" s="390" t="s">
        <v>249</v>
      </c>
      <c r="BM5" s="385"/>
      <c r="BN5" s="386"/>
      <c r="BO5" s="386"/>
      <c r="BP5" s="387" t="s">
        <v>23</v>
      </c>
      <c r="BQ5" s="391" t="s">
        <v>828</v>
      </c>
      <c r="BR5" s="385"/>
      <c r="BS5" s="385"/>
      <c r="BU5" s="390" t="s">
        <v>249</v>
      </c>
      <c r="BV5" s="385"/>
      <c r="BW5" s="386"/>
      <c r="BX5" s="386"/>
      <c r="BY5" s="387" t="s">
        <v>23</v>
      </c>
      <c r="BZ5" s="391" t="s">
        <v>828</v>
      </c>
      <c r="CA5" s="385"/>
      <c r="CB5" s="385"/>
    </row>
    <row r="6" spans="1:80" ht="15.75">
      <c r="A6" s="101"/>
      <c r="B6" s="101"/>
      <c r="C6" s="104"/>
      <c r="D6" s="104"/>
      <c r="E6" s="104"/>
      <c r="F6" s="101"/>
      <c r="G6" s="101"/>
      <c r="H6" s="101"/>
      <c r="J6" s="60"/>
      <c r="K6" s="60"/>
      <c r="L6" s="61"/>
      <c r="M6" s="61"/>
      <c r="N6" s="61"/>
      <c r="O6" s="60"/>
      <c r="P6" s="60"/>
      <c r="Q6" s="60"/>
      <c r="S6" s="101"/>
      <c r="T6" s="101"/>
      <c r="U6" s="104"/>
      <c r="V6" s="104"/>
      <c r="W6" s="104"/>
      <c r="X6" s="101"/>
      <c r="Y6" s="101"/>
      <c r="Z6" s="101"/>
      <c r="AB6" s="60"/>
      <c r="AC6" s="60"/>
      <c r="AD6" s="61"/>
      <c r="AE6" s="61"/>
      <c r="AF6" s="61"/>
      <c r="AG6" s="60"/>
      <c r="AH6" s="60"/>
      <c r="AI6" s="60"/>
      <c r="AK6" s="385"/>
      <c r="AL6" s="385"/>
      <c r="AM6" s="386"/>
      <c r="AN6" s="386"/>
      <c r="AO6" s="386"/>
      <c r="AP6" s="385"/>
      <c r="AQ6" s="385"/>
      <c r="AR6" s="385"/>
      <c r="AT6" s="60"/>
      <c r="AU6" s="60"/>
      <c r="AV6" s="61"/>
      <c r="AW6" s="61"/>
      <c r="AX6" s="61"/>
      <c r="AY6" s="60"/>
      <c r="AZ6" s="60"/>
      <c r="BA6" s="60"/>
      <c r="BC6" s="60"/>
      <c r="BD6" s="60"/>
      <c r="BE6" s="61"/>
      <c r="BF6" s="61"/>
      <c r="BG6" s="61"/>
      <c r="BH6" s="60"/>
      <c r="BI6" s="60"/>
      <c r="BJ6" s="60"/>
      <c r="BL6" s="385"/>
      <c r="BM6" s="385"/>
      <c r="BN6" s="386"/>
      <c r="BO6" s="386"/>
      <c r="BP6" s="386"/>
      <c r="BQ6" s="385"/>
      <c r="BR6" s="385"/>
      <c r="BS6" s="385"/>
      <c r="BU6" s="385"/>
      <c r="BV6" s="385"/>
      <c r="BW6" s="386"/>
      <c r="BX6" s="386"/>
      <c r="BY6" s="386"/>
      <c r="BZ6" s="385"/>
      <c r="CA6" s="385"/>
      <c r="CB6" s="385"/>
    </row>
    <row r="7" spans="1:80" ht="15.75">
      <c r="A7" s="112" t="s">
        <v>49</v>
      </c>
      <c r="B7" s="113"/>
      <c r="C7" s="114"/>
      <c r="D7" s="116">
        <v>56.52</v>
      </c>
      <c r="E7" s="221"/>
      <c r="F7" s="222"/>
      <c r="G7" s="222"/>
      <c r="H7" s="223"/>
      <c r="J7" s="295" t="s">
        <v>49</v>
      </c>
      <c r="K7" s="292"/>
      <c r="L7" s="293"/>
      <c r="M7" s="294">
        <v>56.52</v>
      </c>
      <c r="N7" s="296"/>
      <c r="O7" s="67"/>
      <c r="P7" s="67"/>
      <c r="Q7" s="297"/>
      <c r="S7" s="112" t="s">
        <v>49</v>
      </c>
      <c r="T7" s="113"/>
      <c r="U7" s="114"/>
      <c r="V7" s="116">
        <v>56.52</v>
      </c>
      <c r="W7" s="221"/>
      <c r="X7" s="222"/>
      <c r="Y7" s="222"/>
      <c r="Z7" s="223"/>
      <c r="AB7" s="295" t="s">
        <v>49</v>
      </c>
      <c r="AC7" s="292"/>
      <c r="AD7" s="293"/>
      <c r="AE7" s="294">
        <v>56.52</v>
      </c>
      <c r="AF7" s="296"/>
      <c r="AG7" s="67"/>
      <c r="AH7" s="67"/>
      <c r="AI7" s="297"/>
      <c r="AK7" s="392" t="s">
        <v>49</v>
      </c>
      <c r="AL7" s="393"/>
      <c r="AM7" s="394"/>
      <c r="AN7" s="395">
        <v>56.52</v>
      </c>
      <c r="AO7" s="396"/>
      <c r="AP7" s="397"/>
      <c r="AQ7" s="397"/>
      <c r="AR7" s="398"/>
      <c r="AT7" s="295" t="s">
        <v>49</v>
      </c>
      <c r="AU7" s="292"/>
      <c r="AV7" s="293"/>
      <c r="AW7" s="294">
        <v>56.52</v>
      </c>
      <c r="AX7" s="296"/>
      <c r="AY7" s="67"/>
      <c r="AZ7" s="67"/>
      <c r="BA7" s="297"/>
      <c r="BC7" s="295" t="s">
        <v>49</v>
      </c>
      <c r="BD7" s="292"/>
      <c r="BE7" s="293"/>
      <c r="BF7" s="294">
        <v>56.52</v>
      </c>
      <c r="BG7" s="296"/>
      <c r="BH7" s="67"/>
      <c r="BI7" s="67"/>
      <c r="BJ7" s="297"/>
      <c r="BL7" s="392" t="s">
        <v>49</v>
      </c>
      <c r="BM7" s="393"/>
      <c r="BN7" s="394"/>
      <c r="BO7" s="395">
        <v>56.52</v>
      </c>
      <c r="BP7" s="396"/>
      <c r="BQ7" s="397"/>
      <c r="BR7" s="397"/>
      <c r="BS7" s="398"/>
      <c r="BU7" s="392" t="s">
        <v>49</v>
      </c>
      <c r="BV7" s="393"/>
      <c r="BW7" s="394"/>
      <c r="BX7" s="395">
        <v>56.52</v>
      </c>
      <c r="BY7" s="396"/>
      <c r="BZ7" s="397"/>
      <c r="CA7" s="397"/>
      <c r="CB7" s="398"/>
    </row>
    <row r="8" spans="1:80" ht="15.75">
      <c r="A8" s="136" t="s">
        <v>76</v>
      </c>
      <c r="B8" s="137"/>
      <c r="C8" s="224"/>
      <c r="D8" s="225">
        <v>30</v>
      </c>
      <c r="E8" s="226"/>
      <c r="F8" s="227"/>
      <c r="G8" s="227"/>
      <c r="H8" s="228"/>
      <c r="J8" s="298" t="s">
        <v>76</v>
      </c>
      <c r="K8" s="299"/>
      <c r="L8" s="300"/>
      <c r="M8" s="301">
        <v>30</v>
      </c>
      <c r="N8" s="302"/>
      <c r="O8" s="303"/>
      <c r="P8" s="303"/>
      <c r="Q8" s="304"/>
      <c r="S8" s="136" t="s">
        <v>76</v>
      </c>
      <c r="T8" s="137"/>
      <c r="U8" s="224"/>
      <c r="V8" s="225">
        <v>30</v>
      </c>
      <c r="W8" s="226"/>
      <c r="X8" s="227"/>
      <c r="Y8" s="227"/>
      <c r="Z8" s="228"/>
      <c r="AB8" s="298" t="s">
        <v>76</v>
      </c>
      <c r="AC8" s="299"/>
      <c r="AD8" s="300"/>
      <c r="AE8" s="301">
        <v>30</v>
      </c>
      <c r="AF8" s="302"/>
      <c r="AG8" s="303"/>
      <c r="AH8" s="303"/>
      <c r="AI8" s="304"/>
      <c r="AK8" s="399" t="s">
        <v>76</v>
      </c>
      <c r="AL8" s="400"/>
      <c r="AM8" s="401"/>
      <c r="AN8" s="402">
        <v>30</v>
      </c>
      <c r="AO8" s="403"/>
      <c r="AP8" s="404"/>
      <c r="AQ8" s="404"/>
      <c r="AR8" s="405"/>
      <c r="AT8" s="298" t="s">
        <v>76</v>
      </c>
      <c r="AU8" s="299"/>
      <c r="AV8" s="300"/>
      <c r="AW8" s="301">
        <v>30</v>
      </c>
      <c r="AX8" s="302"/>
      <c r="AY8" s="303"/>
      <c r="AZ8" s="303"/>
      <c r="BA8" s="304"/>
      <c r="BC8" s="298" t="s">
        <v>76</v>
      </c>
      <c r="BD8" s="299"/>
      <c r="BE8" s="300"/>
      <c r="BF8" s="301">
        <v>30</v>
      </c>
      <c r="BG8" s="302"/>
      <c r="BH8" s="303"/>
      <c r="BI8" s="303"/>
      <c r="BJ8" s="304"/>
      <c r="BL8" s="399" t="s">
        <v>76</v>
      </c>
      <c r="BM8" s="400"/>
      <c r="BN8" s="401"/>
      <c r="BO8" s="402">
        <v>30</v>
      </c>
      <c r="BP8" s="403"/>
      <c r="BQ8" s="404"/>
      <c r="BR8" s="404"/>
      <c r="BS8" s="405"/>
      <c r="BU8" s="399" t="s">
        <v>76</v>
      </c>
      <c r="BV8" s="400"/>
      <c r="BW8" s="401"/>
      <c r="BX8" s="402">
        <v>30</v>
      </c>
      <c r="BY8" s="403"/>
      <c r="BZ8" s="404"/>
      <c r="CA8" s="404"/>
      <c r="CB8" s="405"/>
    </row>
    <row r="9" spans="1:80" ht="15.75">
      <c r="A9" s="101"/>
      <c r="B9" s="101"/>
      <c r="C9" s="104"/>
      <c r="D9" s="104"/>
      <c r="E9" s="104"/>
      <c r="F9" s="101"/>
      <c r="G9" s="101"/>
      <c r="H9" s="101"/>
      <c r="J9" s="60"/>
      <c r="K9" s="60"/>
      <c r="L9" s="61"/>
      <c r="M9" s="61"/>
      <c r="N9" s="61"/>
      <c r="O9" s="60"/>
      <c r="P9" s="60"/>
      <c r="Q9" s="60"/>
      <c r="S9" s="101"/>
      <c r="T9" s="101"/>
      <c r="U9" s="104"/>
      <c r="V9" s="104"/>
      <c r="W9" s="104"/>
      <c r="X9" s="101"/>
      <c r="Y9" s="101"/>
      <c r="Z9" s="101"/>
      <c r="AB9" s="60"/>
      <c r="AC9" s="60"/>
      <c r="AD9" s="61"/>
      <c r="AE9" s="61"/>
      <c r="AF9" s="61"/>
      <c r="AG9" s="60"/>
      <c r="AH9" s="60"/>
      <c r="AI9" s="60"/>
      <c r="AK9" s="385"/>
      <c r="AL9" s="385"/>
      <c r="AM9" s="386"/>
      <c r="AN9" s="386"/>
      <c r="AO9" s="386"/>
      <c r="AP9" s="385"/>
      <c r="AQ9" s="385"/>
      <c r="AR9" s="385"/>
      <c r="AT9" s="60"/>
      <c r="AU9" s="60"/>
      <c r="AV9" s="61"/>
      <c r="AW9" s="61"/>
      <c r="AX9" s="61"/>
      <c r="AY9" s="60"/>
      <c r="AZ9" s="60"/>
      <c r="BA9" s="60"/>
      <c r="BC9" s="60"/>
      <c r="BD9" s="60"/>
      <c r="BE9" s="61"/>
      <c r="BF9" s="61"/>
      <c r="BG9" s="61"/>
      <c r="BH9" s="60"/>
      <c r="BI9" s="60"/>
      <c r="BJ9" s="60"/>
      <c r="BL9" s="385"/>
      <c r="BM9" s="385"/>
      <c r="BN9" s="386"/>
      <c r="BO9" s="386"/>
      <c r="BP9" s="386"/>
      <c r="BQ9" s="385"/>
      <c r="BR9" s="385"/>
      <c r="BS9" s="385"/>
      <c r="BU9" s="385"/>
      <c r="BV9" s="385"/>
      <c r="BW9" s="386"/>
      <c r="BX9" s="386"/>
      <c r="BY9" s="386"/>
      <c r="BZ9" s="385"/>
      <c r="CA9" s="385"/>
      <c r="CB9" s="385"/>
    </row>
    <row r="10" spans="1:80" ht="15.75">
      <c r="A10" s="229" t="s">
        <v>77</v>
      </c>
      <c r="B10" s="230"/>
      <c r="C10" s="231"/>
      <c r="D10" s="232">
        <v>56.52</v>
      </c>
      <c r="E10" s="233"/>
      <c r="F10" s="230"/>
      <c r="G10" s="230"/>
      <c r="H10" s="234"/>
      <c r="J10" s="305" t="s">
        <v>77</v>
      </c>
      <c r="K10" s="306"/>
      <c r="L10" s="307"/>
      <c r="M10" s="308">
        <v>56.52</v>
      </c>
      <c r="N10" s="309"/>
      <c r="O10" s="306"/>
      <c r="P10" s="306"/>
      <c r="Q10" s="310"/>
      <c r="S10" s="229" t="s">
        <v>77</v>
      </c>
      <c r="T10" s="230"/>
      <c r="U10" s="231"/>
      <c r="V10" s="232">
        <v>56.52</v>
      </c>
      <c r="W10" s="233"/>
      <c r="X10" s="230"/>
      <c r="Y10" s="230"/>
      <c r="Z10" s="234"/>
      <c r="AB10" s="305" t="s">
        <v>77</v>
      </c>
      <c r="AC10" s="306"/>
      <c r="AD10" s="307"/>
      <c r="AE10" s="308">
        <v>56.52</v>
      </c>
      <c r="AF10" s="309"/>
      <c r="AG10" s="306"/>
      <c r="AH10" s="306"/>
      <c r="AI10" s="310"/>
      <c r="AK10" s="406" t="s">
        <v>77</v>
      </c>
      <c r="AL10" s="407"/>
      <c r="AM10" s="408"/>
      <c r="AN10" s="409">
        <v>56.52</v>
      </c>
      <c r="AO10" s="410"/>
      <c r="AP10" s="407"/>
      <c r="AQ10" s="407"/>
      <c r="AR10" s="411"/>
      <c r="AT10" s="305" t="s">
        <v>77</v>
      </c>
      <c r="AU10" s="306"/>
      <c r="AV10" s="307"/>
      <c r="AW10" s="308">
        <v>56.52</v>
      </c>
      <c r="AX10" s="309"/>
      <c r="AY10" s="306"/>
      <c r="AZ10" s="306"/>
      <c r="BA10" s="310"/>
      <c r="BC10" s="305" t="s">
        <v>77</v>
      </c>
      <c r="BD10" s="306"/>
      <c r="BE10" s="307"/>
      <c r="BF10" s="308">
        <v>56.52</v>
      </c>
      <c r="BG10" s="309"/>
      <c r="BH10" s="306"/>
      <c r="BI10" s="306"/>
      <c r="BJ10" s="310"/>
      <c r="BL10" s="406" t="s">
        <v>77</v>
      </c>
      <c r="BM10" s="407"/>
      <c r="BN10" s="408"/>
      <c r="BO10" s="409">
        <v>56.52</v>
      </c>
      <c r="BP10" s="410"/>
      <c r="BQ10" s="407"/>
      <c r="BR10" s="407"/>
      <c r="BS10" s="411"/>
      <c r="BU10" s="406" t="s">
        <v>77</v>
      </c>
      <c r="BV10" s="407"/>
      <c r="BW10" s="408"/>
      <c r="BX10" s="409">
        <v>56.52</v>
      </c>
      <c r="BY10" s="410"/>
      <c r="BZ10" s="407"/>
      <c r="CA10" s="407"/>
      <c r="CB10" s="411"/>
    </row>
    <row r="11" spans="1:80" ht="15.75">
      <c r="A11" s="101"/>
      <c r="B11" s="101"/>
      <c r="C11" s="104"/>
      <c r="D11" s="104"/>
      <c r="E11" s="104"/>
      <c r="F11" s="101"/>
      <c r="G11" s="101"/>
      <c r="H11" s="101"/>
      <c r="J11" s="60"/>
      <c r="K11" s="60"/>
      <c r="L11" s="61"/>
      <c r="M11" s="61"/>
      <c r="N11" s="61"/>
      <c r="O11" s="60"/>
      <c r="P11" s="60"/>
      <c r="Q11" s="60"/>
      <c r="S11" s="101"/>
      <c r="T11" s="101"/>
      <c r="U11" s="104"/>
      <c r="V11" s="104"/>
      <c r="W11" s="104"/>
      <c r="X11" s="101"/>
      <c r="Y11" s="101"/>
      <c r="Z11" s="101"/>
      <c r="AB11" s="60"/>
      <c r="AC11" s="60"/>
      <c r="AD11" s="61"/>
      <c r="AE11" s="61"/>
      <c r="AF11" s="61"/>
      <c r="AG11" s="60"/>
      <c r="AH11" s="60"/>
      <c r="AI11" s="60"/>
      <c r="AK11" s="385"/>
      <c r="AL11" s="385"/>
      <c r="AM11" s="386"/>
      <c r="AN11" s="386"/>
      <c r="AO11" s="386"/>
      <c r="AP11" s="385"/>
      <c r="AQ11" s="385"/>
      <c r="AR11" s="385"/>
      <c r="AT11" s="60"/>
      <c r="AU11" s="60"/>
      <c r="AV11" s="61"/>
      <c r="AW11" s="61"/>
      <c r="AX11" s="61"/>
      <c r="AY11" s="60"/>
      <c r="AZ11" s="60"/>
      <c r="BA11" s="60"/>
      <c r="BC11" s="60"/>
      <c r="BD11" s="60"/>
      <c r="BE11" s="61"/>
      <c r="BF11" s="61"/>
      <c r="BG11" s="61"/>
      <c r="BH11" s="60"/>
      <c r="BI11" s="60"/>
      <c r="BJ11" s="60"/>
      <c r="BL11" s="385"/>
      <c r="BM11" s="385"/>
      <c r="BN11" s="386"/>
      <c r="BO11" s="386"/>
      <c r="BP11" s="386"/>
      <c r="BQ11" s="385"/>
      <c r="BR11" s="385"/>
      <c r="BS11" s="385"/>
      <c r="BU11" s="385"/>
      <c r="BV11" s="385"/>
      <c r="BW11" s="386"/>
      <c r="BX11" s="386"/>
      <c r="BY11" s="386"/>
      <c r="BZ11" s="385"/>
      <c r="CA11" s="385"/>
      <c r="CB11" s="385"/>
    </row>
    <row r="12" spans="1:80">
      <c r="A12" s="141"/>
      <c r="B12" s="141"/>
      <c r="C12" s="142"/>
      <c r="D12" s="143" t="s">
        <v>54</v>
      </c>
      <c r="E12" s="235"/>
      <c r="F12" s="236" t="s">
        <v>78</v>
      </c>
      <c r="G12" s="235"/>
      <c r="H12" s="237"/>
      <c r="J12" s="14"/>
      <c r="K12" s="14"/>
      <c r="L12" s="311"/>
      <c r="M12" s="312" t="s">
        <v>54</v>
      </c>
      <c r="N12" s="313"/>
      <c r="O12" s="314" t="s">
        <v>78</v>
      </c>
      <c r="P12" s="313"/>
      <c r="Q12" s="315"/>
      <c r="S12" s="141"/>
      <c r="T12" s="141"/>
      <c r="U12" s="142"/>
      <c r="V12" s="143" t="s">
        <v>54</v>
      </c>
      <c r="W12" s="235"/>
      <c r="X12" s="236" t="s">
        <v>78</v>
      </c>
      <c r="Y12" s="235"/>
      <c r="Z12" s="237"/>
      <c r="AB12" s="14"/>
      <c r="AC12" s="14"/>
      <c r="AD12" s="311"/>
      <c r="AE12" s="312" t="s">
        <v>54</v>
      </c>
      <c r="AF12" s="313"/>
      <c r="AG12" s="314" t="s">
        <v>78</v>
      </c>
      <c r="AH12" s="313"/>
      <c r="AI12" s="315"/>
      <c r="AK12" s="412"/>
      <c r="AL12" s="412"/>
      <c r="AM12" s="413"/>
      <c r="AN12" s="414" t="s">
        <v>54</v>
      </c>
      <c r="AO12" s="415"/>
      <c r="AP12" s="416" t="s">
        <v>78</v>
      </c>
      <c r="AQ12" s="415"/>
      <c r="AR12" s="417"/>
      <c r="AT12" s="14"/>
      <c r="AU12" s="14"/>
      <c r="AV12" s="311"/>
      <c r="AW12" s="312" t="s">
        <v>54</v>
      </c>
      <c r="AX12" s="313"/>
      <c r="AY12" s="314" t="s">
        <v>78</v>
      </c>
      <c r="AZ12" s="313"/>
      <c r="BA12" s="315"/>
      <c r="BC12" s="14"/>
      <c r="BD12" s="14"/>
      <c r="BE12" s="311"/>
      <c r="BF12" s="312" t="s">
        <v>54</v>
      </c>
      <c r="BG12" s="313"/>
      <c r="BH12" s="314" t="s">
        <v>78</v>
      </c>
      <c r="BI12" s="313"/>
      <c r="BJ12" s="315"/>
      <c r="BL12" s="412"/>
      <c r="BM12" s="412"/>
      <c r="BN12" s="413"/>
      <c r="BO12" s="312" t="s">
        <v>54</v>
      </c>
      <c r="BP12" s="313"/>
      <c r="BQ12" s="314" t="s">
        <v>78</v>
      </c>
      <c r="BR12" s="313"/>
      <c r="BS12" s="315"/>
      <c r="BU12" s="412"/>
      <c r="BV12" s="412"/>
      <c r="BW12" s="413"/>
      <c r="BX12" s="414" t="s">
        <v>54</v>
      </c>
      <c r="BY12" s="415"/>
      <c r="BZ12" s="416" t="s">
        <v>78</v>
      </c>
      <c r="CA12" s="415"/>
      <c r="CB12" s="417"/>
    </row>
    <row r="13" spans="1:80">
      <c r="A13" s="145"/>
      <c r="B13" s="145"/>
      <c r="C13" s="146"/>
      <c r="D13" s="147" t="s">
        <v>79</v>
      </c>
      <c r="E13" s="238" t="s">
        <v>79</v>
      </c>
      <c r="F13" s="239" t="s">
        <v>80</v>
      </c>
      <c r="G13" s="239" t="s">
        <v>81</v>
      </c>
      <c r="H13" s="239" t="s">
        <v>79</v>
      </c>
      <c r="J13" s="316"/>
      <c r="K13" s="316"/>
      <c r="L13" s="317"/>
      <c r="M13" s="80" t="s">
        <v>79</v>
      </c>
      <c r="N13" s="318" t="s">
        <v>79</v>
      </c>
      <c r="O13" s="78" t="s">
        <v>80</v>
      </c>
      <c r="P13" s="78" t="s">
        <v>81</v>
      </c>
      <c r="Q13" s="78" t="s">
        <v>79</v>
      </c>
      <c r="S13" s="145"/>
      <c r="T13" s="145"/>
      <c r="U13" s="146"/>
      <c r="V13" s="147" t="s">
        <v>79</v>
      </c>
      <c r="W13" s="238" t="s">
        <v>79</v>
      </c>
      <c r="X13" s="239" t="s">
        <v>80</v>
      </c>
      <c r="Y13" s="239" t="s">
        <v>81</v>
      </c>
      <c r="Z13" s="239" t="s">
        <v>79</v>
      </c>
      <c r="AB13" s="316"/>
      <c r="AC13" s="316"/>
      <c r="AD13" s="317"/>
      <c r="AE13" s="80" t="s">
        <v>79</v>
      </c>
      <c r="AF13" s="318" t="s">
        <v>79</v>
      </c>
      <c r="AG13" s="78" t="s">
        <v>80</v>
      </c>
      <c r="AH13" s="78" t="s">
        <v>81</v>
      </c>
      <c r="AI13" s="78" t="s">
        <v>79</v>
      </c>
      <c r="AK13" s="418"/>
      <c r="AL13" s="418"/>
      <c r="AM13" s="419"/>
      <c r="AN13" s="420" t="s">
        <v>79</v>
      </c>
      <c r="AO13" s="421" t="s">
        <v>79</v>
      </c>
      <c r="AP13" s="422" t="s">
        <v>80</v>
      </c>
      <c r="AQ13" s="422" t="s">
        <v>81</v>
      </c>
      <c r="AR13" s="422" t="s">
        <v>79</v>
      </c>
      <c r="AT13" s="316"/>
      <c r="AU13" s="316"/>
      <c r="AV13" s="317"/>
      <c r="AW13" s="80" t="s">
        <v>79</v>
      </c>
      <c r="AX13" s="318" t="s">
        <v>79</v>
      </c>
      <c r="AY13" s="78" t="s">
        <v>80</v>
      </c>
      <c r="AZ13" s="78" t="s">
        <v>81</v>
      </c>
      <c r="BA13" s="78" t="s">
        <v>79</v>
      </c>
      <c r="BC13" s="316"/>
      <c r="BD13" s="316"/>
      <c r="BE13" s="317"/>
      <c r="BF13" s="80" t="s">
        <v>79</v>
      </c>
      <c r="BG13" s="318" t="s">
        <v>79</v>
      </c>
      <c r="BH13" s="78" t="s">
        <v>80</v>
      </c>
      <c r="BI13" s="78" t="s">
        <v>81</v>
      </c>
      <c r="BJ13" s="78" t="s">
        <v>79</v>
      </c>
      <c r="BL13" s="418"/>
      <c r="BM13" s="418"/>
      <c r="BN13" s="419"/>
      <c r="BO13" s="80" t="s">
        <v>79</v>
      </c>
      <c r="BP13" s="318" t="s">
        <v>79</v>
      </c>
      <c r="BQ13" s="78" t="s">
        <v>80</v>
      </c>
      <c r="BR13" s="78" t="s">
        <v>81</v>
      </c>
      <c r="BS13" s="78" t="s">
        <v>79</v>
      </c>
      <c r="BU13" s="418"/>
      <c r="BV13" s="418"/>
      <c r="BW13" s="419"/>
      <c r="BX13" s="420" t="s">
        <v>79</v>
      </c>
      <c r="BY13" s="421" t="s">
        <v>79</v>
      </c>
      <c r="BZ13" s="422" t="s">
        <v>80</v>
      </c>
      <c r="CA13" s="422" t="s">
        <v>81</v>
      </c>
      <c r="CB13" s="422" t="s">
        <v>79</v>
      </c>
    </row>
    <row r="14" spans="1:80">
      <c r="A14" s="145"/>
      <c r="B14" s="145"/>
      <c r="C14" s="146"/>
      <c r="D14" s="147" t="s">
        <v>251</v>
      </c>
      <c r="E14" s="238" t="s">
        <v>251</v>
      </c>
      <c r="F14" s="147" t="s">
        <v>82</v>
      </c>
      <c r="G14" s="147" t="s">
        <v>83</v>
      </c>
      <c r="H14" s="147" t="s">
        <v>84</v>
      </c>
      <c r="J14" s="316"/>
      <c r="K14" s="316"/>
      <c r="L14" s="317"/>
      <c r="M14" s="80" t="s">
        <v>251</v>
      </c>
      <c r="N14" s="318" t="s">
        <v>251</v>
      </c>
      <c r="O14" s="80" t="s">
        <v>82</v>
      </c>
      <c r="P14" s="80" t="s">
        <v>83</v>
      </c>
      <c r="Q14" s="80" t="s">
        <v>84</v>
      </c>
      <c r="S14" s="145"/>
      <c r="T14" s="145"/>
      <c r="U14" s="146"/>
      <c r="V14" s="147" t="s">
        <v>251</v>
      </c>
      <c r="W14" s="238" t="s">
        <v>251</v>
      </c>
      <c r="X14" s="147" t="s">
        <v>82</v>
      </c>
      <c r="Y14" s="147" t="s">
        <v>83</v>
      </c>
      <c r="Z14" s="147" t="s">
        <v>84</v>
      </c>
      <c r="AB14" s="316"/>
      <c r="AC14" s="316"/>
      <c r="AD14" s="317"/>
      <c r="AE14" s="80" t="s">
        <v>251</v>
      </c>
      <c r="AF14" s="318" t="s">
        <v>251</v>
      </c>
      <c r="AG14" s="80" t="s">
        <v>82</v>
      </c>
      <c r="AH14" s="80" t="s">
        <v>83</v>
      </c>
      <c r="AI14" s="80" t="s">
        <v>84</v>
      </c>
      <c r="AK14" s="418"/>
      <c r="AL14" s="418"/>
      <c r="AM14" s="419"/>
      <c r="AN14" s="420" t="s">
        <v>251</v>
      </c>
      <c r="AO14" s="421" t="s">
        <v>251</v>
      </c>
      <c r="AP14" s="420" t="s">
        <v>82</v>
      </c>
      <c r="AQ14" s="420" t="s">
        <v>83</v>
      </c>
      <c r="AR14" s="420" t="s">
        <v>84</v>
      </c>
      <c r="AT14" s="316"/>
      <c r="AU14" s="316"/>
      <c r="AV14" s="317"/>
      <c r="AW14" s="80" t="s">
        <v>251</v>
      </c>
      <c r="AX14" s="318" t="s">
        <v>251</v>
      </c>
      <c r="AY14" s="80" t="s">
        <v>82</v>
      </c>
      <c r="AZ14" s="80" t="s">
        <v>83</v>
      </c>
      <c r="BA14" s="80" t="s">
        <v>84</v>
      </c>
      <c r="BC14" s="316"/>
      <c r="BD14" s="316"/>
      <c r="BE14" s="317"/>
      <c r="BF14" s="80" t="s">
        <v>251</v>
      </c>
      <c r="BG14" s="318" t="s">
        <v>251</v>
      </c>
      <c r="BH14" s="80" t="s">
        <v>82</v>
      </c>
      <c r="BI14" s="80" t="s">
        <v>83</v>
      </c>
      <c r="BJ14" s="80" t="s">
        <v>84</v>
      </c>
      <c r="BL14" s="418"/>
      <c r="BM14" s="418"/>
      <c r="BN14" s="419"/>
      <c r="BO14" s="80" t="s">
        <v>251</v>
      </c>
      <c r="BP14" s="318" t="s">
        <v>251</v>
      </c>
      <c r="BQ14" s="80" t="s">
        <v>82</v>
      </c>
      <c r="BR14" s="80" t="s">
        <v>83</v>
      </c>
      <c r="BS14" s="80" t="s">
        <v>84</v>
      </c>
      <c r="BU14" s="418"/>
      <c r="BV14" s="418"/>
      <c r="BW14" s="419"/>
      <c r="BX14" s="420" t="s">
        <v>251</v>
      </c>
      <c r="BY14" s="421" t="s">
        <v>251</v>
      </c>
      <c r="BZ14" s="420" t="s">
        <v>82</v>
      </c>
      <c r="CA14" s="420" t="s">
        <v>83</v>
      </c>
      <c r="CB14" s="420" t="s">
        <v>84</v>
      </c>
    </row>
    <row r="15" spans="1:80">
      <c r="A15" s="145"/>
      <c r="B15" s="145"/>
      <c r="C15" s="146"/>
      <c r="D15" s="147" t="s">
        <v>85</v>
      </c>
      <c r="E15" s="238" t="s">
        <v>86</v>
      </c>
      <c r="F15" s="240"/>
      <c r="G15" s="147" t="s">
        <v>87</v>
      </c>
      <c r="H15" s="147" t="s">
        <v>88</v>
      </c>
      <c r="J15" s="316"/>
      <c r="K15" s="316"/>
      <c r="L15" s="317"/>
      <c r="M15" s="80" t="s">
        <v>85</v>
      </c>
      <c r="N15" s="318" t="s">
        <v>86</v>
      </c>
      <c r="O15" s="319"/>
      <c r="P15" s="80" t="s">
        <v>87</v>
      </c>
      <c r="Q15" s="80" t="s">
        <v>88</v>
      </c>
      <c r="S15" s="145"/>
      <c r="T15" s="145"/>
      <c r="U15" s="146"/>
      <c r="V15" s="147" t="s">
        <v>85</v>
      </c>
      <c r="W15" s="238" t="s">
        <v>86</v>
      </c>
      <c r="X15" s="240"/>
      <c r="Y15" s="147" t="s">
        <v>87</v>
      </c>
      <c r="Z15" s="147" t="s">
        <v>88</v>
      </c>
      <c r="AB15" s="316"/>
      <c r="AC15" s="316"/>
      <c r="AD15" s="317"/>
      <c r="AE15" s="80" t="s">
        <v>85</v>
      </c>
      <c r="AF15" s="318" t="s">
        <v>86</v>
      </c>
      <c r="AG15" s="319"/>
      <c r="AH15" s="80" t="s">
        <v>87</v>
      </c>
      <c r="AI15" s="80" t="s">
        <v>88</v>
      </c>
      <c r="AK15" s="418"/>
      <c r="AL15" s="418"/>
      <c r="AM15" s="419"/>
      <c r="AN15" s="420" t="s">
        <v>85</v>
      </c>
      <c r="AO15" s="421" t="s">
        <v>86</v>
      </c>
      <c r="AP15" s="423"/>
      <c r="AQ15" s="420" t="s">
        <v>87</v>
      </c>
      <c r="AR15" s="420" t="s">
        <v>88</v>
      </c>
      <c r="AT15" s="316"/>
      <c r="AU15" s="316"/>
      <c r="AV15" s="317"/>
      <c r="AW15" s="80" t="s">
        <v>85</v>
      </c>
      <c r="AX15" s="318" t="s">
        <v>86</v>
      </c>
      <c r="AY15" s="319"/>
      <c r="AZ15" s="80" t="s">
        <v>87</v>
      </c>
      <c r="BA15" s="80" t="s">
        <v>88</v>
      </c>
      <c r="BC15" s="316"/>
      <c r="BD15" s="316"/>
      <c r="BE15" s="317"/>
      <c r="BF15" s="80" t="s">
        <v>85</v>
      </c>
      <c r="BG15" s="318" t="s">
        <v>86</v>
      </c>
      <c r="BH15" s="319"/>
      <c r="BI15" s="80" t="s">
        <v>87</v>
      </c>
      <c r="BJ15" s="80" t="s">
        <v>88</v>
      </c>
      <c r="BL15" s="418"/>
      <c r="BM15" s="418"/>
      <c r="BN15" s="419"/>
      <c r="BO15" s="80" t="s">
        <v>85</v>
      </c>
      <c r="BP15" s="318" t="s">
        <v>86</v>
      </c>
      <c r="BQ15" s="319"/>
      <c r="BR15" s="80" t="s">
        <v>87</v>
      </c>
      <c r="BS15" s="80" t="s">
        <v>88</v>
      </c>
      <c r="BU15" s="418"/>
      <c r="BV15" s="418"/>
      <c r="BW15" s="419"/>
      <c r="BX15" s="420" t="s">
        <v>85</v>
      </c>
      <c r="BY15" s="421" t="s">
        <v>86</v>
      </c>
      <c r="BZ15" s="423"/>
      <c r="CA15" s="420" t="s">
        <v>87</v>
      </c>
      <c r="CB15" s="420" t="s">
        <v>88</v>
      </c>
    </row>
    <row r="16" spans="1:80">
      <c r="A16" s="150"/>
      <c r="B16" s="150"/>
      <c r="C16" s="151"/>
      <c r="D16" s="152" t="s">
        <v>89</v>
      </c>
      <c r="E16" s="241"/>
      <c r="F16" s="242"/>
      <c r="G16" s="152" t="s">
        <v>84</v>
      </c>
      <c r="H16" s="152" t="s">
        <v>90</v>
      </c>
      <c r="J16" s="17"/>
      <c r="K16" s="17"/>
      <c r="L16" s="94"/>
      <c r="M16" s="86" t="s">
        <v>89</v>
      </c>
      <c r="N16" s="95"/>
      <c r="O16" s="320"/>
      <c r="P16" s="86" t="s">
        <v>84</v>
      </c>
      <c r="Q16" s="86" t="s">
        <v>90</v>
      </c>
      <c r="S16" s="150"/>
      <c r="T16" s="150"/>
      <c r="U16" s="151"/>
      <c r="V16" s="152" t="s">
        <v>89</v>
      </c>
      <c r="W16" s="241"/>
      <c r="X16" s="242"/>
      <c r="Y16" s="152" t="s">
        <v>84</v>
      </c>
      <c r="Z16" s="152" t="s">
        <v>90</v>
      </c>
      <c r="AB16" s="17"/>
      <c r="AC16" s="17"/>
      <c r="AD16" s="94"/>
      <c r="AE16" s="86" t="s">
        <v>89</v>
      </c>
      <c r="AF16" s="95"/>
      <c r="AG16" s="320"/>
      <c r="AH16" s="86" t="s">
        <v>84</v>
      </c>
      <c r="AI16" s="86" t="s">
        <v>90</v>
      </c>
      <c r="AK16" s="424"/>
      <c r="AL16" s="424"/>
      <c r="AM16" s="425"/>
      <c r="AN16" s="426" t="s">
        <v>89</v>
      </c>
      <c r="AO16" s="427"/>
      <c r="AP16" s="428"/>
      <c r="AQ16" s="426" t="s">
        <v>84</v>
      </c>
      <c r="AR16" s="426" t="s">
        <v>90</v>
      </c>
      <c r="AT16" s="17"/>
      <c r="AU16" s="17"/>
      <c r="AV16" s="94"/>
      <c r="AW16" s="86" t="s">
        <v>89</v>
      </c>
      <c r="AX16" s="95"/>
      <c r="AY16" s="320"/>
      <c r="AZ16" s="86" t="s">
        <v>84</v>
      </c>
      <c r="BA16" s="86" t="s">
        <v>90</v>
      </c>
      <c r="BC16" s="17"/>
      <c r="BD16" s="17"/>
      <c r="BE16" s="94"/>
      <c r="BF16" s="86" t="s">
        <v>89</v>
      </c>
      <c r="BG16" s="95"/>
      <c r="BH16" s="320"/>
      <c r="BI16" s="86" t="s">
        <v>84</v>
      </c>
      <c r="BJ16" s="86" t="s">
        <v>90</v>
      </c>
      <c r="BL16" s="424"/>
      <c r="BM16" s="424"/>
      <c r="BN16" s="425"/>
      <c r="BO16" s="86" t="s">
        <v>89</v>
      </c>
      <c r="BP16" s="95"/>
      <c r="BQ16" s="320"/>
      <c r="BR16" s="86" t="s">
        <v>84</v>
      </c>
      <c r="BS16" s="86" t="s">
        <v>90</v>
      </c>
      <c r="BU16" s="424"/>
      <c r="BV16" s="424"/>
      <c r="BW16" s="425"/>
      <c r="BX16" s="426" t="s">
        <v>89</v>
      </c>
      <c r="BY16" s="427"/>
      <c r="BZ16" s="428"/>
      <c r="CA16" s="426" t="s">
        <v>84</v>
      </c>
      <c r="CB16" s="426" t="s">
        <v>90</v>
      </c>
    </row>
    <row r="17" spans="1:80" ht="15.75">
      <c r="A17" s="155" t="s">
        <v>91</v>
      </c>
      <c r="B17" s="101"/>
      <c r="C17" s="156"/>
      <c r="D17" s="243">
        <v>10820225</v>
      </c>
      <c r="E17" s="243">
        <v>6115591.1699999999</v>
      </c>
      <c r="F17" s="243">
        <v>-10096</v>
      </c>
      <c r="G17" s="244"/>
      <c r="H17" s="245">
        <v>6105495.1699999999</v>
      </c>
      <c r="J17" s="96" t="s">
        <v>91</v>
      </c>
      <c r="K17" s="60"/>
      <c r="L17" s="93"/>
      <c r="M17" s="20">
        <v>2931060</v>
      </c>
      <c r="N17" s="20">
        <v>1656635.112</v>
      </c>
      <c r="O17" s="62"/>
      <c r="P17" s="62"/>
      <c r="Q17" s="21">
        <v>1656635.112</v>
      </c>
      <c r="S17" s="155" t="s">
        <v>91</v>
      </c>
      <c r="T17" s="101"/>
      <c r="U17" s="156"/>
      <c r="V17" s="243">
        <v>6080253</v>
      </c>
      <c r="W17" s="243">
        <v>3436558.9956</v>
      </c>
      <c r="X17" s="243"/>
      <c r="Y17" s="244"/>
      <c r="Z17" s="245">
        <v>3436558.9956</v>
      </c>
      <c r="AB17" s="96" t="s">
        <v>91</v>
      </c>
      <c r="AC17" s="60"/>
      <c r="AD17" s="93"/>
      <c r="AE17" s="20">
        <v>9451094</v>
      </c>
      <c r="AF17" s="20">
        <v>5341758.3288000003</v>
      </c>
      <c r="AG17" s="62"/>
      <c r="AH17" s="62"/>
      <c r="AI17" s="21">
        <v>5341758.3288000003</v>
      </c>
      <c r="AK17" s="429" t="s">
        <v>91</v>
      </c>
      <c r="AL17" s="385"/>
      <c r="AM17" s="430"/>
      <c r="AN17" s="20">
        <v>12787292</v>
      </c>
      <c r="AO17" s="20">
        <v>7227377.4384000003</v>
      </c>
      <c r="AP17" s="62"/>
      <c r="AQ17" s="62"/>
      <c r="AR17" s="21">
        <v>7227377.4384000003</v>
      </c>
      <c r="AT17" s="96" t="s">
        <v>91</v>
      </c>
      <c r="AU17" s="60"/>
      <c r="AV17" s="93"/>
      <c r="AW17" s="20">
        <v>2766801</v>
      </c>
      <c r="AX17" s="20">
        <v>1563795.9251999999</v>
      </c>
      <c r="AY17" s="62"/>
      <c r="AZ17" s="62"/>
      <c r="BA17" s="21">
        <v>1563795.9251999999</v>
      </c>
      <c r="BC17" s="96" t="s">
        <v>91</v>
      </c>
      <c r="BD17" s="60"/>
      <c r="BE17" s="93"/>
      <c r="BF17" s="20">
        <v>5668311</v>
      </c>
      <c r="BG17" s="20">
        <v>3203729.3772</v>
      </c>
      <c r="BH17" s="62"/>
      <c r="BI17" s="62"/>
      <c r="BJ17" s="21">
        <v>3203729.3772</v>
      </c>
      <c r="BL17" s="429" t="s">
        <v>91</v>
      </c>
      <c r="BM17" s="385"/>
      <c r="BN17" s="430"/>
      <c r="BO17" s="20">
        <v>8598287</v>
      </c>
      <c r="BP17" s="20">
        <v>4859751.8124000002</v>
      </c>
      <c r="BQ17" s="62"/>
      <c r="BR17" s="62"/>
      <c r="BS17" s="21">
        <v>4859751.8124000002</v>
      </c>
      <c r="BU17" s="429" t="s">
        <v>91</v>
      </c>
      <c r="BV17" s="385"/>
      <c r="BW17" s="430"/>
      <c r="BX17" s="20"/>
      <c r="BY17" s="20"/>
      <c r="BZ17" s="62"/>
      <c r="CA17" s="62"/>
      <c r="CB17" s="21"/>
    </row>
    <row r="18" spans="1:80" ht="15.75">
      <c r="A18" s="155" t="s">
        <v>92</v>
      </c>
      <c r="B18" s="101"/>
      <c r="C18" s="156"/>
      <c r="D18" s="243">
        <v>29152</v>
      </c>
      <c r="E18" s="243">
        <v>16476.7104</v>
      </c>
      <c r="F18" s="244"/>
      <c r="G18" s="244"/>
      <c r="H18" s="245">
        <v>16476.7104</v>
      </c>
      <c r="J18" s="96" t="s">
        <v>92</v>
      </c>
      <c r="K18" s="60"/>
      <c r="L18" s="93"/>
      <c r="M18" s="20">
        <v>5741</v>
      </c>
      <c r="N18" s="20">
        <v>3244.8132000000001</v>
      </c>
      <c r="O18" s="62"/>
      <c r="P18" s="62"/>
      <c r="Q18" s="21">
        <v>3244.8132000000001</v>
      </c>
      <c r="S18" s="155" t="s">
        <v>92</v>
      </c>
      <c r="T18" s="101"/>
      <c r="U18" s="156"/>
      <c r="V18" s="243">
        <v>13035</v>
      </c>
      <c r="W18" s="243">
        <v>7367.3819999999996</v>
      </c>
      <c r="X18" s="244"/>
      <c r="Y18" s="244"/>
      <c r="Z18" s="245">
        <v>7367.3819999999996</v>
      </c>
      <c r="AB18" s="96" t="s">
        <v>92</v>
      </c>
      <c r="AC18" s="60"/>
      <c r="AD18" s="93"/>
      <c r="AE18" s="20">
        <v>19167</v>
      </c>
      <c r="AF18" s="20">
        <v>10833.188399999999</v>
      </c>
      <c r="AG18" s="62"/>
      <c r="AH18" s="62"/>
      <c r="AI18" s="21">
        <v>10833.188399999999</v>
      </c>
      <c r="AK18" s="429" t="s">
        <v>92</v>
      </c>
      <c r="AL18" s="385"/>
      <c r="AM18" s="430"/>
      <c r="AN18" s="20">
        <v>28977</v>
      </c>
      <c r="AO18" s="20">
        <v>16377.8004</v>
      </c>
      <c r="AP18" s="62"/>
      <c r="AQ18" s="62"/>
      <c r="AR18" s="21">
        <v>16377.8004</v>
      </c>
      <c r="AT18" s="96" t="s">
        <v>92</v>
      </c>
      <c r="AU18" s="60"/>
      <c r="AV18" s="93"/>
      <c r="AW18" s="20">
        <v>6407</v>
      </c>
      <c r="AX18" s="20">
        <v>3621.2363999999998</v>
      </c>
      <c r="AY18" s="62"/>
      <c r="AZ18" s="62"/>
      <c r="BA18" s="21">
        <v>3621.2363999999998</v>
      </c>
      <c r="BC18" s="96" t="s">
        <v>92</v>
      </c>
      <c r="BD18" s="60"/>
      <c r="BE18" s="93"/>
      <c r="BF18" s="20">
        <v>13724</v>
      </c>
      <c r="BG18" s="20">
        <v>7756.8047999999999</v>
      </c>
      <c r="BH18" s="62"/>
      <c r="BI18" s="62"/>
      <c r="BJ18" s="21">
        <v>7756.8047999999999</v>
      </c>
      <c r="BL18" s="429" t="s">
        <v>92</v>
      </c>
      <c r="BM18" s="385"/>
      <c r="BN18" s="430"/>
      <c r="BO18" s="20">
        <v>20666</v>
      </c>
      <c r="BP18" s="20">
        <v>11680.423199999999</v>
      </c>
      <c r="BQ18" s="62"/>
      <c r="BR18" s="62"/>
      <c r="BS18" s="21">
        <v>11680.423199999999</v>
      </c>
      <c r="BU18" s="429" t="s">
        <v>92</v>
      </c>
      <c r="BV18" s="385"/>
      <c r="BW18" s="430"/>
      <c r="BX18" s="20"/>
      <c r="BY18" s="20"/>
      <c r="BZ18" s="62"/>
      <c r="CA18" s="62"/>
      <c r="CB18" s="21"/>
    </row>
    <row r="19" spans="1:80" ht="15.75">
      <c r="A19" s="155" t="s">
        <v>93</v>
      </c>
      <c r="B19" s="101"/>
      <c r="C19" s="156"/>
      <c r="D19" s="244"/>
      <c r="E19" s="243">
        <v>0</v>
      </c>
      <c r="F19" s="244"/>
      <c r="G19" s="244"/>
      <c r="H19" s="245">
        <v>0</v>
      </c>
      <c r="J19" s="96" t="s">
        <v>93</v>
      </c>
      <c r="K19" s="60"/>
      <c r="L19" s="93"/>
      <c r="M19" s="62"/>
      <c r="N19" s="20">
        <v>0</v>
      </c>
      <c r="O19" s="62"/>
      <c r="P19" s="62"/>
      <c r="Q19" s="21">
        <v>0</v>
      </c>
      <c r="S19" s="155" t="s">
        <v>93</v>
      </c>
      <c r="T19" s="101"/>
      <c r="U19" s="156"/>
      <c r="V19" s="244"/>
      <c r="W19" s="243">
        <v>0</v>
      </c>
      <c r="X19" s="244"/>
      <c r="Y19" s="244"/>
      <c r="Z19" s="245">
        <v>0</v>
      </c>
      <c r="AB19" s="96" t="s">
        <v>93</v>
      </c>
      <c r="AC19" s="60"/>
      <c r="AD19" s="93"/>
      <c r="AE19" s="62"/>
      <c r="AF19" s="20">
        <v>0</v>
      </c>
      <c r="AG19" s="62"/>
      <c r="AH19" s="62"/>
      <c r="AI19" s="21">
        <v>0</v>
      </c>
      <c r="AK19" s="429" t="s">
        <v>93</v>
      </c>
      <c r="AL19" s="385"/>
      <c r="AM19" s="430"/>
      <c r="AN19" s="62"/>
      <c r="AO19" s="20">
        <v>0</v>
      </c>
      <c r="AP19" s="62"/>
      <c r="AQ19" s="62"/>
      <c r="AR19" s="21">
        <v>0</v>
      </c>
      <c r="AT19" s="96" t="s">
        <v>93</v>
      </c>
      <c r="AU19" s="60"/>
      <c r="AV19" s="93"/>
      <c r="AW19" s="62"/>
      <c r="AX19" s="20">
        <v>0</v>
      </c>
      <c r="AY19" s="62"/>
      <c r="AZ19" s="62"/>
      <c r="BA19" s="21">
        <v>0</v>
      </c>
      <c r="BC19" s="96" t="s">
        <v>93</v>
      </c>
      <c r="BD19" s="60"/>
      <c r="BE19" s="93"/>
      <c r="BF19" s="62"/>
      <c r="BG19" s="20">
        <v>0</v>
      </c>
      <c r="BH19" s="62"/>
      <c r="BI19" s="62"/>
      <c r="BJ19" s="21">
        <v>0</v>
      </c>
      <c r="BL19" s="429" t="s">
        <v>93</v>
      </c>
      <c r="BM19" s="385"/>
      <c r="BN19" s="430"/>
      <c r="BO19" s="62"/>
      <c r="BP19" s="20">
        <v>0</v>
      </c>
      <c r="BQ19" s="62"/>
      <c r="BR19" s="62"/>
      <c r="BS19" s="21">
        <v>0</v>
      </c>
      <c r="BU19" s="429" t="s">
        <v>93</v>
      </c>
      <c r="BV19" s="385"/>
      <c r="BW19" s="430"/>
      <c r="BX19" s="62"/>
      <c r="BY19" s="20"/>
      <c r="BZ19" s="62"/>
      <c r="CA19" s="62"/>
      <c r="CB19" s="21"/>
    </row>
    <row r="20" spans="1:80" ht="15.75">
      <c r="A20" s="155" t="s">
        <v>94</v>
      </c>
      <c r="B20" s="101"/>
      <c r="C20" s="156"/>
      <c r="D20" s="244"/>
      <c r="E20" s="243">
        <v>0</v>
      </c>
      <c r="F20" s="244"/>
      <c r="G20" s="244"/>
      <c r="H20" s="245">
        <v>0</v>
      </c>
      <c r="J20" s="96" t="s">
        <v>94</v>
      </c>
      <c r="K20" s="60"/>
      <c r="L20" s="93"/>
      <c r="M20" s="62"/>
      <c r="N20" s="20">
        <v>0</v>
      </c>
      <c r="O20" s="62"/>
      <c r="P20" s="62"/>
      <c r="Q20" s="21">
        <v>0</v>
      </c>
      <c r="S20" s="155" t="s">
        <v>94</v>
      </c>
      <c r="T20" s="101"/>
      <c r="U20" s="156"/>
      <c r="V20" s="244"/>
      <c r="W20" s="243">
        <v>0</v>
      </c>
      <c r="X20" s="244"/>
      <c r="Y20" s="244"/>
      <c r="Z20" s="245">
        <v>0</v>
      </c>
      <c r="AB20" s="96" t="s">
        <v>94</v>
      </c>
      <c r="AC20" s="60"/>
      <c r="AD20" s="93"/>
      <c r="AE20" s="62"/>
      <c r="AF20" s="20">
        <v>0</v>
      </c>
      <c r="AG20" s="62"/>
      <c r="AH20" s="62"/>
      <c r="AI20" s="21">
        <v>0</v>
      </c>
      <c r="AK20" s="429" t="s">
        <v>94</v>
      </c>
      <c r="AL20" s="385"/>
      <c r="AM20" s="430"/>
      <c r="AN20" s="62"/>
      <c r="AO20" s="20">
        <v>0</v>
      </c>
      <c r="AP20" s="62"/>
      <c r="AQ20" s="62"/>
      <c r="AR20" s="21">
        <v>0</v>
      </c>
      <c r="AT20" s="96" t="s">
        <v>94</v>
      </c>
      <c r="AU20" s="60"/>
      <c r="AV20" s="93"/>
      <c r="AW20" s="62"/>
      <c r="AX20" s="20">
        <v>0</v>
      </c>
      <c r="AY20" s="62"/>
      <c r="AZ20" s="62"/>
      <c r="BA20" s="21">
        <v>0</v>
      </c>
      <c r="BC20" s="96" t="s">
        <v>94</v>
      </c>
      <c r="BD20" s="60"/>
      <c r="BE20" s="93"/>
      <c r="BF20" s="62"/>
      <c r="BG20" s="20">
        <v>0</v>
      </c>
      <c r="BH20" s="62"/>
      <c r="BI20" s="62"/>
      <c r="BJ20" s="21">
        <v>0</v>
      </c>
      <c r="BL20" s="429" t="s">
        <v>94</v>
      </c>
      <c r="BM20" s="385"/>
      <c r="BN20" s="430"/>
      <c r="BO20" s="62"/>
      <c r="BP20" s="20">
        <v>0</v>
      </c>
      <c r="BQ20" s="62"/>
      <c r="BR20" s="62"/>
      <c r="BS20" s="21">
        <v>0</v>
      </c>
      <c r="BU20" s="429" t="s">
        <v>94</v>
      </c>
      <c r="BV20" s="385"/>
      <c r="BW20" s="430"/>
      <c r="BX20" s="62"/>
      <c r="BY20" s="20"/>
      <c r="BZ20" s="62"/>
      <c r="CA20" s="62"/>
      <c r="CB20" s="21"/>
    </row>
    <row r="21" spans="1:80" ht="15.75">
      <c r="A21" s="164" t="s">
        <v>95</v>
      </c>
      <c r="B21" s="165"/>
      <c r="C21" s="166"/>
      <c r="D21" s="246">
        <v>10849377</v>
      </c>
      <c r="E21" s="246">
        <v>6132067.8804000001</v>
      </c>
      <c r="F21" s="246">
        <v>-10096</v>
      </c>
      <c r="G21" s="247"/>
      <c r="H21" s="248">
        <v>6121971.8804000001</v>
      </c>
      <c r="J21" s="321" t="s">
        <v>95</v>
      </c>
      <c r="K21" s="64"/>
      <c r="L21" s="322"/>
      <c r="M21" s="23">
        <v>2936801</v>
      </c>
      <c r="N21" s="23">
        <v>1659879.9251999999</v>
      </c>
      <c r="O21" s="65"/>
      <c r="P21" s="65"/>
      <c r="Q21" s="24">
        <v>1659879.9251999999</v>
      </c>
      <c r="S21" s="164" t="s">
        <v>95</v>
      </c>
      <c r="T21" s="165"/>
      <c r="U21" s="166"/>
      <c r="V21" s="246">
        <v>6093288</v>
      </c>
      <c r="W21" s="246">
        <v>3443926.3775999998</v>
      </c>
      <c r="X21" s="246"/>
      <c r="Y21" s="247"/>
      <c r="Z21" s="248">
        <v>3443926.3775999998</v>
      </c>
      <c r="AB21" s="321" t="s">
        <v>95</v>
      </c>
      <c r="AC21" s="64"/>
      <c r="AD21" s="322"/>
      <c r="AE21" s="23">
        <v>9470261</v>
      </c>
      <c r="AF21" s="23">
        <v>5352591.5171999997</v>
      </c>
      <c r="AG21" s="65"/>
      <c r="AH21" s="65"/>
      <c r="AI21" s="24">
        <v>5352591.5171999997</v>
      </c>
      <c r="AK21" s="432" t="s">
        <v>95</v>
      </c>
      <c r="AL21" s="433"/>
      <c r="AM21" s="434"/>
      <c r="AN21" s="23">
        <v>12816269</v>
      </c>
      <c r="AO21" s="23">
        <v>7243755.2388000004</v>
      </c>
      <c r="AP21" s="65"/>
      <c r="AQ21" s="65"/>
      <c r="AR21" s="24">
        <v>7243755.2388000004</v>
      </c>
      <c r="AT21" s="321" t="s">
        <v>95</v>
      </c>
      <c r="AU21" s="64"/>
      <c r="AV21" s="322"/>
      <c r="AW21" s="23">
        <v>2773208</v>
      </c>
      <c r="AX21" s="23">
        <v>1567417.1616</v>
      </c>
      <c r="AY21" s="65"/>
      <c r="AZ21" s="65"/>
      <c r="BA21" s="24">
        <v>1567417.1616</v>
      </c>
      <c r="BC21" s="321" t="s">
        <v>95</v>
      </c>
      <c r="BD21" s="64"/>
      <c r="BE21" s="322"/>
      <c r="BF21" s="23">
        <v>5682035</v>
      </c>
      <c r="BG21" s="23">
        <v>3211486.182</v>
      </c>
      <c r="BH21" s="65"/>
      <c r="BI21" s="65"/>
      <c r="BJ21" s="24">
        <v>3211486.182</v>
      </c>
      <c r="BL21" s="432" t="s">
        <v>95</v>
      </c>
      <c r="BM21" s="433"/>
      <c r="BN21" s="434"/>
      <c r="BO21" s="23">
        <v>8618953</v>
      </c>
      <c r="BP21" s="23">
        <v>4871432.2356000002</v>
      </c>
      <c r="BQ21" s="65"/>
      <c r="BR21" s="65"/>
      <c r="BS21" s="24">
        <v>4871432.2356000002</v>
      </c>
      <c r="BU21" s="432" t="s">
        <v>95</v>
      </c>
      <c r="BV21" s="433"/>
      <c r="BW21" s="434"/>
      <c r="BX21" s="23"/>
      <c r="BY21" s="23"/>
      <c r="BZ21" s="65"/>
      <c r="CA21" s="65"/>
      <c r="CB21" s="24"/>
    </row>
    <row r="22" spans="1:80" ht="15.75">
      <c r="A22" s="155" t="s">
        <v>96</v>
      </c>
      <c r="B22" s="101"/>
      <c r="C22" s="156"/>
      <c r="D22" s="243">
        <v>-1797051</v>
      </c>
      <c r="E22" s="243">
        <v>-1015693.2252</v>
      </c>
      <c r="F22" s="243">
        <v>-12066</v>
      </c>
      <c r="G22" s="244"/>
      <c r="H22" s="245">
        <v>-1027759.2252</v>
      </c>
      <c r="J22" s="96" t="s">
        <v>96</v>
      </c>
      <c r="K22" s="60"/>
      <c r="L22" s="93"/>
      <c r="M22" s="20">
        <v>-502765</v>
      </c>
      <c r="N22" s="20">
        <v>-284162.77799999999</v>
      </c>
      <c r="O22" s="62"/>
      <c r="P22" s="62"/>
      <c r="Q22" s="21">
        <v>-284162.77799999999</v>
      </c>
      <c r="S22" s="155" t="s">
        <v>96</v>
      </c>
      <c r="T22" s="101"/>
      <c r="U22" s="156"/>
      <c r="V22" s="243">
        <v>-1052350</v>
      </c>
      <c r="W22" s="243">
        <v>-594788.22</v>
      </c>
      <c r="X22" s="243"/>
      <c r="Y22" s="244"/>
      <c r="Z22" s="245">
        <v>-594788.22</v>
      </c>
      <c r="AB22" s="96" t="s">
        <v>96</v>
      </c>
      <c r="AC22" s="60"/>
      <c r="AD22" s="93"/>
      <c r="AE22" s="20">
        <v>-1617183</v>
      </c>
      <c r="AF22" s="20">
        <v>-914031.83160000003</v>
      </c>
      <c r="AG22" s="62"/>
      <c r="AH22" s="62"/>
      <c r="AI22" s="21">
        <v>-914031.83160000003</v>
      </c>
      <c r="AK22" s="429" t="s">
        <v>96</v>
      </c>
      <c r="AL22" s="385"/>
      <c r="AM22" s="430"/>
      <c r="AN22" s="20">
        <v>-2176991</v>
      </c>
      <c r="AO22" s="20">
        <v>-1230435.3132</v>
      </c>
      <c r="AP22" s="62"/>
      <c r="AQ22" s="62"/>
      <c r="AR22" s="21">
        <v>-1230435.3132</v>
      </c>
      <c r="AT22" s="96" t="s">
        <v>96</v>
      </c>
      <c r="AU22" s="60"/>
      <c r="AV22" s="93"/>
      <c r="AW22" s="20">
        <v>-451210</v>
      </c>
      <c r="AX22" s="20">
        <v>-255023.89199999999</v>
      </c>
      <c r="AY22" s="62"/>
      <c r="AZ22" s="62"/>
      <c r="BA22" s="21">
        <v>-255023.89199999999</v>
      </c>
      <c r="BC22" s="96" t="s">
        <v>96</v>
      </c>
      <c r="BD22" s="60"/>
      <c r="BE22" s="93"/>
      <c r="BF22" s="20">
        <v>-952077</v>
      </c>
      <c r="BG22" s="20">
        <v>-538113.92039999994</v>
      </c>
      <c r="BH22" s="62"/>
      <c r="BI22" s="62"/>
      <c r="BJ22" s="21">
        <v>-538113.92039999994</v>
      </c>
      <c r="BL22" s="429" t="s">
        <v>96</v>
      </c>
      <c r="BM22" s="385"/>
      <c r="BN22" s="430"/>
      <c r="BO22" s="20">
        <v>-1475922</v>
      </c>
      <c r="BP22" s="20">
        <v>-834191.11439999996</v>
      </c>
      <c r="BQ22" s="62"/>
      <c r="BR22" s="62"/>
      <c r="BS22" s="21">
        <v>-834191.11439999996</v>
      </c>
      <c r="BU22" s="429" t="s">
        <v>96</v>
      </c>
      <c r="BV22" s="385"/>
      <c r="BW22" s="430"/>
      <c r="BX22" s="20"/>
      <c r="BY22" s="20"/>
      <c r="BZ22" s="62"/>
      <c r="CA22" s="62"/>
      <c r="CB22" s="21"/>
    </row>
    <row r="23" spans="1:80" ht="15.75">
      <c r="A23" s="155" t="s">
        <v>97</v>
      </c>
      <c r="B23" s="101"/>
      <c r="C23" s="156"/>
      <c r="D23" s="243">
        <v>-4808</v>
      </c>
      <c r="E23" s="243">
        <v>-2717.4816000000001</v>
      </c>
      <c r="F23" s="244"/>
      <c r="G23" s="244"/>
      <c r="H23" s="245">
        <v>-2717.4816000000001</v>
      </c>
      <c r="J23" s="96" t="s">
        <v>97</v>
      </c>
      <c r="K23" s="60"/>
      <c r="L23" s="93"/>
      <c r="M23" s="20">
        <v>-1754</v>
      </c>
      <c r="N23" s="20">
        <v>-991.36080000000004</v>
      </c>
      <c r="O23" s="62"/>
      <c r="P23" s="62"/>
      <c r="Q23" s="21">
        <v>-991.36080000000004</v>
      </c>
      <c r="S23" s="155" t="s">
        <v>97</v>
      </c>
      <c r="T23" s="101"/>
      <c r="U23" s="156"/>
      <c r="V23" s="243">
        <v>-4024</v>
      </c>
      <c r="W23" s="243">
        <v>-2274.3647999999998</v>
      </c>
      <c r="X23" s="244"/>
      <c r="Y23" s="244"/>
      <c r="Z23" s="245">
        <v>-2274.3647999999998</v>
      </c>
      <c r="AB23" s="96" t="s">
        <v>97</v>
      </c>
      <c r="AC23" s="60"/>
      <c r="AD23" s="93"/>
      <c r="AE23" s="20">
        <v>-8022</v>
      </c>
      <c r="AF23" s="20">
        <v>-4534.0343999999996</v>
      </c>
      <c r="AG23" s="62"/>
      <c r="AH23" s="62"/>
      <c r="AI23" s="21">
        <v>-4534.0343999999996</v>
      </c>
      <c r="AK23" s="429" t="s">
        <v>97</v>
      </c>
      <c r="AL23" s="385"/>
      <c r="AM23" s="430"/>
      <c r="AN23" s="20">
        <v>-9701</v>
      </c>
      <c r="AO23" s="20">
        <v>-5483.0051999999996</v>
      </c>
      <c r="AP23" s="62"/>
      <c r="AQ23" s="62"/>
      <c r="AR23" s="21">
        <v>-5483.0051999999996</v>
      </c>
      <c r="AT23" s="96" t="s">
        <v>97</v>
      </c>
      <c r="AU23" s="60"/>
      <c r="AV23" s="93"/>
      <c r="AW23" s="20">
        <v>-1570</v>
      </c>
      <c r="AX23" s="20">
        <v>-887.36400000000003</v>
      </c>
      <c r="AY23" s="62"/>
      <c r="AZ23" s="62"/>
      <c r="BA23" s="21">
        <v>-887.36400000000003</v>
      </c>
      <c r="BC23" s="96" t="s">
        <v>97</v>
      </c>
      <c r="BD23" s="60"/>
      <c r="BE23" s="93"/>
      <c r="BF23" s="20">
        <v>-3693</v>
      </c>
      <c r="BG23" s="20">
        <v>-2087.2836000000002</v>
      </c>
      <c r="BH23" s="62"/>
      <c r="BI23" s="62"/>
      <c r="BJ23" s="21">
        <v>-2087.2836000000002</v>
      </c>
      <c r="BL23" s="429" t="s">
        <v>97</v>
      </c>
      <c r="BM23" s="385"/>
      <c r="BN23" s="430"/>
      <c r="BO23" s="20">
        <v>-5893</v>
      </c>
      <c r="BP23" s="20">
        <v>-3330.7235999999998</v>
      </c>
      <c r="BQ23" s="62"/>
      <c r="BR23" s="62"/>
      <c r="BS23" s="21">
        <v>-3330.7235999999998</v>
      </c>
      <c r="BU23" s="429" t="s">
        <v>97</v>
      </c>
      <c r="BV23" s="385"/>
      <c r="BW23" s="430"/>
      <c r="BX23" s="20"/>
      <c r="BY23" s="20"/>
      <c r="BZ23" s="62"/>
      <c r="CA23" s="62"/>
      <c r="CB23" s="21"/>
    </row>
    <row r="24" spans="1:80" ht="15.75">
      <c r="A24" s="249" t="s">
        <v>98</v>
      </c>
      <c r="B24" s="250"/>
      <c r="C24" s="251"/>
      <c r="D24" s="252">
        <v>9047518</v>
      </c>
      <c r="E24" s="252">
        <v>5113657.1736000003</v>
      </c>
      <c r="F24" s="252">
        <v>-22162</v>
      </c>
      <c r="G24" s="253"/>
      <c r="H24" s="254">
        <v>5091495.1736000003</v>
      </c>
      <c r="J24" s="323" t="s">
        <v>98</v>
      </c>
      <c r="K24" s="68"/>
      <c r="L24" s="324"/>
      <c r="M24" s="27">
        <v>2432282</v>
      </c>
      <c r="N24" s="27">
        <v>1374725.7864000001</v>
      </c>
      <c r="O24" s="70"/>
      <c r="P24" s="70"/>
      <c r="Q24" s="38">
        <v>1374725.7864000001</v>
      </c>
      <c r="S24" s="249" t="s">
        <v>98</v>
      </c>
      <c r="T24" s="250"/>
      <c r="U24" s="251"/>
      <c r="V24" s="252">
        <v>5036914</v>
      </c>
      <c r="W24" s="252">
        <v>2846863.7927999999</v>
      </c>
      <c r="X24" s="252"/>
      <c r="Y24" s="253"/>
      <c r="Z24" s="254">
        <v>2846863.7927999999</v>
      </c>
      <c r="AB24" s="323" t="s">
        <v>98</v>
      </c>
      <c r="AC24" s="68"/>
      <c r="AD24" s="324"/>
      <c r="AE24" s="27">
        <v>7845056</v>
      </c>
      <c r="AF24" s="27">
        <v>4434025.6512000002</v>
      </c>
      <c r="AG24" s="70"/>
      <c r="AH24" s="70"/>
      <c r="AI24" s="38">
        <v>4434025.6512000002</v>
      </c>
      <c r="AK24" s="435" t="s">
        <v>98</v>
      </c>
      <c r="AL24" s="436"/>
      <c r="AM24" s="437"/>
      <c r="AN24" s="27">
        <v>10629577</v>
      </c>
      <c r="AO24" s="27">
        <v>6007836.9204000002</v>
      </c>
      <c r="AP24" s="70"/>
      <c r="AQ24" s="70"/>
      <c r="AR24" s="38">
        <v>6007836.9204000002</v>
      </c>
      <c r="AT24" s="323" t="s">
        <v>98</v>
      </c>
      <c r="AU24" s="68"/>
      <c r="AV24" s="324"/>
      <c r="AW24" s="27">
        <v>2320428</v>
      </c>
      <c r="AX24" s="27">
        <v>1311505.9055999999</v>
      </c>
      <c r="AY24" s="70"/>
      <c r="AZ24" s="70"/>
      <c r="BA24" s="38">
        <v>1311505.9055999999</v>
      </c>
      <c r="BC24" s="323" t="s">
        <v>98</v>
      </c>
      <c r="BD24" s="68"/>
      <c r="BE24" s="324"/>
      <c r="BF24" s="27">
        <v>4726265</v>
      </c>
      <c r="BG24" s="27">
        <v>2671284.9780000001</v>
      </c>
      <c r="BH24" s="70"/>
      <c r="BI24" s="70"/>
      <c r="BJ24" s="38">
        <v>2671284.9780000001</v>
      </c>
      <c r="BL24" s="435" t="s">
        <v>98</v>
      </c>
      <c r="BM24" s="436"/>
      <c r="BN24" s="437"/>
      <c r="BO24" s="27">
        <v>7137138</v>
      </c>
      <c r="BP24" s="27">
        <v>4033910.3975999998</v>
      </c>
      <c r="BQ24" s="70"/>
      <c r="BR24" s="70"/>
      <c r="BS24" s="38">
        <v>4033910.3975999998</v>
      </c>
      <c r="BU24" s="435" t="s">
        <v>98</v>
      </c>
      <c r="BV24" s="436"/>
      <c r="BW24" s="437"/>
      <c r="BX24" s="27"/>
      <c r="BY24" s="27"/>
      <c r="BZ24" s="70"/>
      <c r="CA24" s="70"/>
      <c r="CB24" s="38"/>
    </row>
    <row r="25" spans="1:80" ht="15.75">
      <c r="A25" s="155" t="s">
        <v>99</v>
      </c>
      <c r="B25" s="101"/>
      <c r="C25" s="156"/>
      <c r="D25" s="243">
        <v>-2722474</v>
      </c>
      <c r="E25" s="243">
        <v>-1538742.3048</v>
      </c>
      <c r="F25" s="243">
        <v>13609</v>
      </c>
      <c r="G25" s="244"/>
      <c r="H25" s="245">
        <v>-1525133.3048</v>
      </c>
      <c r="J25" s="96" t="s">
        <v>99</v>
      </c>
      <c r="K25" s="60"/>
      <c r="L25" s="93"/>
      <c r="M25" s="20">
        <v>-662746</v>
      </c>
      <c r="N25" s="20">
        <v>-374584.0392</v>
      </c>
      <c r="O25" s="62"/>
      <c r="P25" s="62"/>
      <c r="Q25" s="21">
        <v>-374584.0392</v>
      </c>
      <c r="S25" s="155" t="s">
        <v>99</v>
      </c>
      <c r="T25" s="101"/>
      <c r="U25" s="156"/>
      <c r="V25" s="243">
        <v>-1391039</v>
      </c>
      <c r="W25" s="243">
        <v>-786215.24280000001</v>
      </c>
      <c r="X25" s="243"/>
      <c r="Y25" s="244"/>
      <c r="Z25" s="245">
        <v>-786215.24280000001</v>
      </c>
      <c r="AB25" s="96" t="s">
        <v>99</v>
      </c>
      <c r="AC25" s="60"/>
      <c r="AD25" s="93"/>
      <c r="AE25" s="20">
        <v>-2142938</v>
      </c>
      <c r="AF25" s="20">
        <v>-1211188.5575999999</v>
      </c>
      <c r="AG25" s="62"/>
      <c r="AH25" s="62"/>
      <c r="AI25" s="21">
        <v>-1211188.5575999999</v>
      </c>
      <c r="AK25" s="429" t="s">
        <v>99</v>
      </c>
      <c r="AL25" s="385"/>
      <c r="AM25" s="430"/>
      <c r="AN25" s="20">
        <v>-3137017</v>
      </c>
      <c r="AO25" s="20">
        <v>-1773042.0083999999</v>
      </c>
      <c r="AP25" s="62"/>
      <c r="AQ25" s="62"/>
      <c r="AR25" s="21">
        <v>-1773042.0083999999</v>
      </c>
      <c r="AT25" s="96" t="s">
        <v>99</v>
      </c>
      <c r="AU25" s="60"/>
      <c r="AV25" s="93"/>
      <c r="AW25" s="20">
        <v>-702185</v>
      </c>
      <c r="AX25" s="20">
        <v>-396874.962</v>
      </c>
      <c r="AY25" s="62"/>
      <c r="AZ25" s="62"/>
      <c r="BA25" s="21">
        <v>-396874.962</v>
      </c>
      <c r="BC25" s="96" t="s">
        <v>99</v>
      </c>
      <c r="BD25" s="60"/>
      <c r="BE25" s="93"/>
      <c r="BF25" s="20">
        <v>-1378117</v>
      </c>
      <c r="BG25" s="20">
        <v>-778911.72840000002</v>
      </c>
      <c r="BH25" s="62"/>
      <c r="BI25" s="62"/>
      <c r="BJ25" s="21">
        <v>-778911.72840000002</v>
      </c>
      <c r="BL25" s="429" t="s">
        <v>99</v>
      </c>
      <c r="BM25" s="385"/>
      <c r="BN25" s="430"/>
      <c r="BO25" s="20">
        <v>-2117740</v>
      </c>
      <c r="BP25" s="20">
        <v>-1196946.648</v>
      </c>
      <c r="BQ25" s="62"/>
      <c r="BR25" s="62"/>
      <c r="BS25" s="21">
        <v>-1196946.648</v>
      </c>
      <c r="BU25" s="429" t="s">
        <v>99</v>
      </c>
      <c r="BV25" s="385"/>
      <c r="BW25" s="430"/>
      <c r="BX25" s="20"/>
      <c r="BY25" s="20"/>
      <c r="BZ25" s="62"/>
      <c r="CA25" s="62"/>
      <c r="CB25" s="21"/>
    </row>
    <row r="26" spans="1:80" ht="15.75">
      <c r="A26" s="155" t="s">
        <v>101</v>
      </c>
      <c r="B26" s="101"/>
      <c r="C26" s="156"/>
      <c r="D26" s="244"/>
      <c r="E26" s="243">
        <v>0</v>
      </c>
      <c r="F26" s="244"/>
      <c r="G26" s="244"/>
      <c r="H26" s="245">
        <v>0</v>
      </c>
      <c r="J26" s="96" t="s">
        <v>101</v>
      </c>
      <c r="K26" s="60"/>
      <c r="L26" s="93"/>
      <c r="M26" s="62"/>
      <c r="N26" s="20">
        <v>0</v>
      </c>
      <c r="O26" s="62"/>
      <c r="P26" s="62"/>
      <c r="Q26" s="21">
        <v>0</v>
      </c>
      <c r="S26" s="155" t="s">
        <v>101</v>
      </c>
      <c r="T26" s="101"/>
      <c r="U26" s="156"/>
      <c r="V26" s="244"/>
      <c r="W26" s="243">
        <v>0</v>
      </c>
      <c r="X26" s="244"/>
      <c r="Y26" s="244"/>
      <c r="Z26" s="245">
        <v>0</v>
      </c>
      <c r="AB26" s="96" t="s">
        <v>101</v>
      </c>
      <c r="AC26" s="60"/>
      <c r="AD26" s="93"/>
      <c r="AE26" s="62"/>
      <c r="AF26" s="20">
        <v>0</v>
      </c>
      <c r="AG26" s="62"/>
      <c r="AH26" s="62"/>
      <c r="AI26" s="21">
        <v>0</v>
      </c>
      <c r="AK26" s="429" t="s">
        <v>101</v>
      </c>
      <c r="AL26" s="385"/>
      <c r="AM26" s="430"/>
      <c r="AN26" s="62"/>
      <c r="AO26" s="20">
        <v>0</v>
      </c>
      <c r="AP26" s="62"/>
      <c r="AQ26" s="62"/>
      <c r="AR26" s="21">
        <v>0</v>
      </c>
      <c r="AT26" s="96" t="s">
        <v>101</v>
      </c>
      <c r="AU26" s="60"/>
      <c r="AV26" s="93"/>
      <c r="AW26" s="62"/>
      <c r="AX26" s="20">
        <v>0</v>
      </c>
      <c r="AY26" s="62"/>
      <c r="AZ26" s="62"/>
      <c r="BA26" s="21">
        <v>0</v>
      </c>
      <c r="BC26" s="96" t="s">
        <v>101</v>
      </c>
      <c r="BD26" s="60"/>
      <c r="BE26" s="93"/>
      <c r="BF26" s="62"/>
      <c r="BG26" s="20">
        <v>0</v>
      </c>
      <c r="BH26" s="62"/>
      <c r="BI26" s="62"/>
      <c r="BJ26" s="21">
        <v>0</v>
      </c>
      <c r="BL26" s="429" t="s">
        <v>101</v>
      </c>
      <c r="BM26" s="385"/>
      <c r="BN26" s="430"/>
      <c r="BO26" s="62"/>
      <c r="BP26" s="20">
        <v>0</v>
      </c>
      <c r="BQ26" s="62"/>
      <c r="BR26" s="62"/>
      <c r="BS26" s="21">
        <v>0</v>
      </c>
      <c r="BU26" s="429" t="s">
        <v>101</v>
      </c>
      <c r="BV26" s="385"/>
      <c r="BW26" s="430"/>
      <c r="BX26" s="62"/>
      <c r="BY26" s="20"/>
      <c r="BZ26" s="62"/>
      <c r="CA26" s="62"/>
      <c r="CB26" s="21"/>
    </row>
    <row r="27" spans="1:80" ht="15.75">
      <c r="A27" s="249" t="s">
        <v>852</v>
      </c>
      <c r="B27" s="250"/>
      <c r="C27" s="251"/>
      <c r="D27" s="252">
        <v>6325044</v>
      </c>
      <c r="E27" s="252">
        <v>3574914.8687999998</v>
      </c>
      <c r="F27" s="252">
        <v>-8553</v>
      </c>
      <c r="G27" s="253"/>
      <c r="H27" s="254">
        <v>3566361.8687999998</v>
      </c>
      <c r="J27" s="323" t="s">
        <v>852</v>
      </c>
      <c r="K27" s="68"/>
      <c r="L27" s="324"/>
      <c r="M27" s="27">
        <v>1769536</v>
      </c>
      <c r="N27" s="27">
        <v>1000141.7472</v>
      </c>
      <c r="O27" s="70"/>
      <c r="P27" s="70"/>
      <c r="Q27" s="38">
        <v>1000141.7472</v>
      </c>
      <c r="S27" s="249" t="s">
        <v>852</v>
      </c>
      <c r="T27" s="250"/>
      <c r="U27" s="251"/>
      <c r="V27" s="252">
        <v>3645875</v>
      </c>
      <c r="W27" s="252">
        <v>2060648.55</v>
      </c>
      <c r="X27" s="252"/>
      <c r="Y27" s="253"/>
      <c r="Z27" s="254">
        <v>2060648.55</v>
      </c>
      <c r="AB27" s="323" t="s">
        <v>852</v>
      </c>
      <c r="AC27" s="68"/>
      <c r="AD27" s="324"/>
      <c r="AE27" s="27">
        <v>5702118</v>
      </c>
      <c r="AF27" s="27">
        <v>3222837.0935999998</v>
      </c>
      <c r="AG27" s="70"/>
      <c r="AH27" s="70"/>
      <c r="AI27" s="38">
        <v>3222837.0935999998</v>
      </c>
      <c r="AK27" s="435" t="s">
        <v>852</v>
      </c>
      <c r="AL27" s="436"/>
      <c r="AM27" s="437"/>
      <c r="AN27" s="27">
        <v>7492560</v>
      </c>
      <c r="AO27" s="27">
        <v>4234794.9119999995</v>
      </c>
      <c r="AP27" s="70"/>
      <c r="AQ27" s="70"/>
      <c r="AR27" s="38">
        <v>4234794.9119999995</v>
      </c>
      <c r="AT27" s="323" t="s">
        <v>852</v>
      </c>
      <c r="AU27" s="68"/>
      <c r="AV27" s="324"/>
      <c r="AW27" s="27">
        <v>1618243</v>
      </c>
      <c r="AX27" s="27">
        <v>914630.9436</v>
      </c>
      <c r="AY27" s="70"/>
      <c r="AZ27" s="70"/>
      <c r="BA27" s="38">
        <v>914630.9436</v>
      </c>
      <c r="BC27" s="323" t="s">
        <v>852</v>
      </c>
      <c r="BD27" s="68"/>
      <c r="BE27" s="324"/>
      <c r="BF27" s="27">
        <v>3348148</v>
      </c>
      <c r="BG27" s="27">
        <v>1892373.2496</v>
      </c>
      <c r="BH27" s="70"/>
      <c r="BI27" s="70"/>
      <c r="BJ27" s="38">
        <v>1892373.2496</v>
      </c>
      <c r="BL27" s="435" t="s">
        <v>852</v>
      </c>
      <c r="BM27" s="436"/>
      <c r="BN27" s="437"/>
      <c r="BO27" s="27">
        <v>5019398</v>
      </c>
      <c r="BP27" s="27">
        <v>2836963.7496000002</v>
      </c>
      <c r="BQ27" s="70"/>
      <c r="BR27" s="70"/>
      <c r="BS27" s="38">
        <v>2836963.7496000002</v>
      </c>
      <c r="BU27" s="435" t="s">
        <v>852</v>
      </c>
      <c r="BV27" s="436"/>
      <c r="BW27" s="437"/>
      <c r="BX27" s="27"/>
      <c r="BY27" s="27"/>
      <c r="BZ27" s="70"/>
      <c r="CA27" s="70"/>
      <c r="CB27" s="38"/>
    </row>
    <row r="28" spans="1:80" ht="15.75">
      <c r="A28" s="155" t="s">
        <v>102</v>
      </c>
      <c r="B28" s="101"/>
      <c r="C28" s="156"/>
      <c r="D28" s="243">
        <v>-1162477</v>
      </c>
      <c r="E28" s="243">
        <v>-657032.00040000002</v>
      </c>
      <c r="F28" s="243">
        <v>-935</v>
      </c>
      <c r="G28" s="244"/>
      <c r="H28" s="245">
        <v>-657967.00040000002</v>
      </c>
      <c r="J28" s="96" t="s">
        <v>102</v>
      </c>
      <c r="K28" s="60"/>
      <c r="L28" s="93"/>
      <c r="M28" s="20">
        <v>-308519</v>
      </c>
      <c r="N28" s="20">
        <v>-174374.9388</v>
      </c>
      <c r="O28" s="62"/>
      <c r="P28" s="62"/>
      <c r="Q28" s="21">
        <v>-174374.9388</v>
      </c>
      <c r="S28" s="155" t="s">
        <v>102</v>
      </c>
      <c r="T28" s="101"/>
      <c r="U28" s="156"/>
      <c r="V28" s="243">
        <v>-594275</v>
      </c>
      <c r="W28" s="243">
        <v>-335884.23</v>
      </c>
      <c r="X28" s="243"/>
      <c r="Y28" s="244"/>
      <c r="Z28" s="245">
        <v>-335884.23</v>
      </c>
      <c r="AB28" s="96" t="s">
        <v>102</v>
      </c>
      <c r="AC28" s="60"/>
      <c r="AD28" s="93"/>
      <c r="AE28" s="20">
        <v>-878358</v>
      </c>
      <c r="AF28" s="20">
        <v>-496447.94160000002</v>
      </c>
      <c r="AG28" s="62"/>
      <c r="AH28" s="62"/>
      <c r="AI28" s="21">
        <v>-496447.94160000002</v>
      </c>
      <c r="AK28" s="429" t="s">
        <v>102</v>
      </c>
      <c r="AL28" s="385"/>
      <c r="AM28" s="430"/>
      <c r="AN28" s="20">
        <v>-1235294</v>
      </c>
      <c r="AO28" s="20">
        <v>-698188.16879999998</v>
      </c>
      <c r="AP28" s="62"/>
      <c r="AQ28" s="62"/>
      <c r="AR28" s="21">
        <v>-698188.16879999998</v>
      </c>
      <c r="AT28" s="96" t="s">
        <v>102</v>
      </c>
      <c r="AU28" s="60"/>
      <c r="AV28" s="93"/>
      <c r="AW28" s="20">
        <v>-345877</v>
      </c>
      <c r="AX28" s="20">
        <v>-195489.68040000001</v>
      </c>
      <c r="AY28" s="62"/>
      <c r="AZ28" s="62"/>
      <c r="BA28" s="21">
        <v>-195489.68040000001</v>
      </c>
      <c r="BC28" s="96" t="s">
        <v>102</v>
      </c>
      <c r="BD28" s="60"/>
      <c r="BE28" s="93"/>
      <c r="BF28" s="20">
        <v>-685538</v>
      </c>
      <c r="BG28" s="20">
        <v>-387466.07760000002</v>
      </c>
      <c r="BH28" s="62"/>
      <c r="BI28" s="62"/>
      <c r="BJ28" s="21">
        <v>-387466.07760000002</v>
      </c>
      <c r="BL28" s="429" t="s">
        <v>102</v>
      </c>
      <c r="BM28" s="385"/>
      <c r="BN28" s="430"/>
      <c r="BO28" s="20">
        <v>-1019830</v>
      </c>
      <c r="BP28" s="20">
        <v>-576407.91599999997</v>
      </c>
      <c r="BQ28" s="62"/>
      <c r="BR28" s="62"/>
      <c r="BS28" s="21">
        <v>-576407.91599999997</v>
      </c>
      <c r="BU28" s="429" t="s">
        <v>102</v>
      </c>
      <c r="BV28" s="385"/>
      <c r="BW28" s="430"/>
      <c r="BX28" s="20"/>
      <c r="BY28" s="20"/>
      <c r="BZ28" s="62"/>
      <c r="CA28" s="62"/>
      <c r="CB28" s="21"/>
    </row>
    <row r="29" spans="1:80" ht="15.75">
      <c r="A29" s="155" t="s">
        <v>103</v>
      </c>
      <c r="B29" s="101"/>
      <c r="C29" s="156"/>
      <c r="D29" s="244"/>
      <c r="E29" s="243">
        <v>0</v>
      </c>
      <c r="F29" s="244"/>
      <c r="G29" s="244"/>
      <c r="H29" s="245">
        <v>0</v>
      </c>
      <c r="J29" s="96" t="s">
        <v>103</v>
      </c>
      <c r="K29" s="60"/>
      <c r="L29" s="93"/>
      <c r="M29" s="62"/>
      <c r="N29" s="20">
        <v>0</v>
      </c>
      <c r="O29" s="62"/>
      <c r="P29" s="62"/>
      <c r="Q29" s="21">
        <v>0</v>
      </c>
      <c r="S29" s="155" t="s">
        <v>103</v>
      </c>
      <c r="T29" s="101"/>
      <c r="U29" s="156"/>
      <c r="V29" s="244"/>
      <c r="W29" s="243">
        <v>0</v>
      </c>
      <c r="X29" s="244"/>
      <c r="Y29" s="244"/>
      <c r="Z29" s="245">
        <v>0</v>
      </c>
      <c r="AB29" s="96" t="s">
        <v>103</v>
      </c>
      <c r="AC29" s="60"/>
      <c r="AD29" s="93"/>
      <c r="AE29" s="62"/>
      <c r="AF29" s="20">
        <v>0</v>
      </c>
      <c r="AG29" s="62"/>
      <c r="AH29" s="62"/>
      <c r="AI29" s="21">
        <v>0</v>
      </c>
      <c r="AK29" s="429" t="s">
        <v>103</v>
      </c>
      <c r="AL29" s="385"/>
      <c r="AM29" s="430"/>
      <c r="AN29" s="62"/>
      <c r="AO29" s="20">
        <v>0</v>
      </c>
      <c r="AP29" s="62"/>
      <c r="AQ29" s="62"/>
      <c r="AR29" s="21">
        <v>0</v>
      </c>
      <c r="AT29" s="96" t="s">
        <v>103</v>
      </c>
      <c r="AU29" s="60"/>
      <c r="AV29" s="93"/>
      <c r="AW29" s="62"/>
      <c r="AX29" s="20">
        <v>0</v>
      </c>
      <c r="AY29" s="62"/>
      <c r="AZ29" s="62"/>
      <c r="BA29" s="21">
        <v>0</v>
      </c>
      <c r="BC29" s="96" t="s">
        <v>103</v>
      </c>
      <c r="BD29" s="60"/>
      <c r="BE29" s="93"/>
      <c r="BF29" s="62"/>
      <c r="BG29" s="20">
        <v>0</v>
      </c>
      <c r="BH29" s="62"/>
      <c r="BI29" s="62"/>
      <c r="BJ29" s="21">
        <v>0</v>
      </c>
      <c r="BL29" s="429" t="s">
        <v>103</v>
      </c>
      <c r="BM29" s="385"/>
      <c r="BN29" s="430"/>
      <c r="BO29" s="62"/>
      <c r="BP29" s="20">
        <v>0</v>
      </c>
      <c r="BQ29" s="62"/>
      <c r="BR29" s="62"/>
      <c r="BS29" s="21">
        <v>0</v>
      </c>
      <c r="BU29" s="429" t="s">
        <v>103</v>
      </c>
      <c r="BV29" s="385"/>
      <c r="BW29" s="430"/>
      <c r="BX29" s="62"/>
      <c r="BY29" s="20"/>
      <c r="BZ29" s="62"/>
      <c r="CA29" s="62"/>
      <c r="CB29" s="21"/>
    </row>
    <row r="30" spans="1:80" ht="15.75">
      <c r="A30" s="155" t="s">
        <v>104</v>
      </c>
      <c r="B30" s="101"/>
      <c r="C30" s="156"/>
      <c r="D30" s="243">
        <v>-344923</v>
      </c>
      <c r="E30" s="243">
        <v>-194950.47959999999</v>
      </c>
      <c r="F30" s="243">
        <v>-14</v>
      </c>
      <c r="G30" s="244"/>
      <c r="H30" s="245">
        <v>-194964.47959999999</v>
      </c>
      <c r="J30" s="96" t="s">
        <v>104</v>
      </c>
      <c r="K30" s="60"/>
      <c r="L30" s="93"/>
      <c r="M30" s="20">
        <v>-95775</v>
      </c>
      <c r="N30" s="20">
        <v>-54132.03</v>
      </c>
      <c r="O30" s="62"/>
      <c r="P30" s="62"/>
      <c r="Q30" s="21">
        <v>-54132.03</v>
      </c>
      <c r="S30" s="155" t="s">
        <v>104</v>
      </c>
      <c r="T30" s="101"/>
      <c r="U30" s="156"/>
      <c r="V30" s="243">
        <v>-202802</v>
      </c>
      <c r="W30" s="243">
        <v>-114623.69040000001</v>
      </c>
      <c r="X30" s="243"/>
      <c r="Y30" s="244"/>
      <c r="Z30" s="245">
        <v>-114623.69040000001</v>
      </c>
      <c r="AB30" s="96" t="s">
        <v>104</v>
      </c>
      <c r="AC30" s="60"/>
      <c r="AD30" s="93"/>
      <c r="AE30" s="20">
        <v>-304339</v>
      </c>
      <c r="AF30" s="20">
        <v>-172012.40280000001</v>
      </c>
      <c r="AG30" s="62"/>
      <c r="AH30" s="62"/>
      <c r="AI30" s="21">
        <v>-172012.40280000001</v>
      </c>
      <c r="AK30" s="429" t="s">
        <v>104</v>
      </c>
      <c r="AL30" s="385"/>
      <c r="AM30" s="430"/>
      <c r="AN30" s="20">
        <v>-399768</v>
      </c>
      <c r="AO30" s="20">
        <v>-225948.87359999999</v>
      </c>
      <c r="AP30" s="62"/>
      <c r="AQ30" s="62"/>
      <c r="AR30" s="21">
        <v>-225948.87359999999</v>
      </c>
      <c r="AT30" s="96" t="s">
        <v>104</v>
      </c>
      <c r="AU30" s="60"/>
      <c r="AV30" s="93"/>
      <c r="AW30" s="20">
        <v>-104632</v>
      </c>
      <c r="AX30" s="20">
        <v>-59138.006399999998</v>
      </c>
      <c r="AY30" s="62"/>
      <c r="AZ30" s="62"/>
      <c r="BA30" s="21">
        <v>-59138.006399999998</v>
      </c>
      <c r="BC30" s="96" t="s">
        <v>104</v>
      </c>
      <c r="BD30" s="60"/>
      <c r="BE30" s="93"/>
      <c r="BF30" s="20">
        <v>-210604</v>
      </c>
      <c r="BG30" s="20">
        <v>-119033.3808</v>
      </c>
      <c r="BH30" s="62"/>
      <c r="BI30" s="62"/>
      <c r="BJ30" s="21">
        <v>-119033.3808</v>
      </c>
      <c r="BL30" s="429" t="s">
        <v>104</v>
      </c>
      <c r="BM30" s="385"/>
      <c r="BN30" s="430"/>
      <c r="BO30" s="20">
        <v>-313795</v>
      </c>
      <c r="BP30" s="20">
        <v>-177356.93400000001</v>
      </c>
      <c r="BQ30" s="62"/>
      <c r="BR30" s="62"/>
      <c r="BS30" s="21">
        <v>-177356.93400000001</v>
      </c>
      <c r="BU30" s="429" t="s">
        <v>104</v>
      </c>
      <c r="BV30" s="385"/>
      <c r="BW30" s="430"/>
      <c r="BX30" s="20"/>
      <c r="BY30" s="20"/>
      <c r="BZ30" s="62"/>
      <c r="CA30" s="62"/>
      <c r="CB30" s="21"/>
    </row>
    <row r="31" spans="1:80" ht="15.75">
      <c r="A31" s="164" t="s">
        <v>105</v>
      </c>
      <c r="B31" s="165"/>
      <c r="C31" s="166"/>
      <c r="D31" s="246">
        <v>-1507400</v>
      </c>
      <c r="E31" s="246">
        <v>-851982.48</v>
      </c>
      <c r="F31" s="246">
        <v>-949</v>
      </c>
      <c r="G31" s="247"/>
      <c r="H31" s="248">
        <v>-852931.48</v>
      </c>
      <c r="J31" s="321" t="s">
        <v>105</v>
      </c>
      <c r="K31" s="64"/>
      <c r="L31" s="322"/>
      <c r="M31" s="23">
        <v>-404294</v>
      </c>
      <c r="N31" s="23">
        <v>-228506.9688</v>
      </c>
      <c r="O31" s="65"/>
      <c r="P31" s="65"/>
      <c r="Q31" s="24">
        <v>-228506.9688</v>
      </c>
      <c r="S31" s="164" t="s">
        <v>105</v>
      </c>
      <c r="T31" s="165"/>
      <c r="U31" s="166"/>
      <c r="V31" s="246">
        <v>-797077</v>
      </c>
      <c r="W31" s="246">
        <v>-450507.9204</v>
      </c>
      <c r="X31" s="246"/>
      <c r="Y31" s="247"/>
      <c r="Z31" s="248">
        <v>-450507.9204</v>
      </c>
      <c r="AB31" s="321" t="s">
        <v>105</v>
      </c>
      <c r="AC31" s="64"/>
      <c r="AD31" s="322"/>
      <c r="AE31" s="23">
        <v>-1182697</v>
      </c>
      <c r="AF31" s="23">
        <v>-668460.34439999994</v>
      </c>
      <c r="AG31" s="65"/>
      <c r="AH31" s="65"/>
      <c r="AI31" s="24">
        <v>-668460.34439999994</v>
      </c>
      <c r="AK31" s="432" t="s">
        <v>105</v>
      </c>
      <c r="AL31" s="433"/>
      <c r="AM31" s="434"/>
      <c r="AN31" s="23">
        <v>-1635062</v>
      </c>
      <c r="AO31" s="23">
        <v>-924137.04240000003</v>
      </c>
      <c r="AP31" s="65"/>
      <c r="AQ31" s="65"/>
      <c r="AR31" s="24">
        <v>-924137.04240000003</v>
      </c>
      <c r="AT31" s="321" t="s">
        <v>105</v>
      </c>
      <c r="AU31" s="64"/>
      <c r="AV31" s="322"/>
      <c r="AW31" s="23">
        <v>-450509</v>
      </c>
      <c r="AX31" s="23">
        <v>-254627.6868</v>
      </c>
      <c r="AY31" s="65"/>
      <c r="AZ31" s="65"/>
      <c r="BA31" s="24">
        <v>-254627.6868</v>
      </c>
      <c r="BC31" s="321" t="s">
        <v>105</v>
      </c>
      <c r="BD31" s="64"/>
      <c r="BE31" s="322"/>
      <c r="BF31" s="23">
        <v>-896142</v>
      </c>
      <c r="BG31" s="23">
        <v>-506499.4584</v>
      </c>
      <c r="BH31" s="65"/>
      <c r="BI31" s="65"/>
      <c r="BJ31" s="24">
        <v>-506499.4584</v>
      </c>
      <c r="BL31" s="432" t="s">
        <v>105</v>
      </c>
      <c r="BM31" s="433"/>
      <c r="BN31" s="434"/>
      <c r="BO31" s="23">
        <v>-1333625</v>
      </c>
      <c r="BP31" s="23">
        <v>-753764.85</v>
      </c>
      <c r="BQ31" s="65"/>
      <c r="BR31" s="65"/>
      <c r="BS31" s="24">
        <v>-753764.85</v>
      </c>
      <c r="BU31" s="432" t="s">
        <v>105</v>
      </c>
      <c r="BV31" s="433"/>
      <c r="BW31" s="434"/>
      <c r="BX31" s="23"/>
      <c r="BY31" s="23"/>
      <c r="BZ31" s="65"/>
      <c r="CA31" s="65"/>
      <c r="CB31" s="24"/>
    </row>
    <row r="32" spans="1:80" ht="15.75">
      <c r="A32" s="155" t="s">
        <v>106</v>
      </c>
      <c r="B32" s="101"/>
      <c r="C32" s="156"/>
      <c r="D32" s="243">
        <v>-6500</v>
      </c>
      <c r="E32" s="243">
        <v>-3673.8</v>
      </c>
      <c r="F32" s="243">
        <v>23</v>
      </c>
      <c r="G32" s="244"/>
      <c r="H32" s="245">
        <v>-3650.8</v>
      </c>
      <c r="J32" s="96" t="s">
        <v>106</v>
      </c>
      <c r="K32" s="60"/>
      <c r="L32" s="93"/>
      <c r="M32" s="20">
        <v>582</v>
      </c>
      <c r="N32" s="20">
        <v>328.94639999999998</v>
      </c>
      <c r="O32" s="62"/>
      <c r="P32" s="62"/>
      <c r="Q32" s="21">
        <v>328.94639999999998</v>
      </c>
      <c r="S32" s="155" t="s">
        <v>106</v>
      </c>
      <c r="T32" s="101"/>
      <c r="U32" s="156"/>
      <c r="V32" s="243"/>
      <c r="W32" s="243">
        <v>0</v>
      </c>
      <c r="X32" s="243"/>
      <c r="Y32" s="244"/>
      <c r="Z32" s="245">
        <v>0</v>
      </c>
      <c r="AB32" s="96" t="s">
        <v>106</v>
      </c>
      <c r="AC32" s="60"/>
      <c r="AD32" s="93"/>
      <c r="AE32" s="62"/>
      <c r="AF32" s="20">
        <v>0</v>
      </c>
      <c r="AG32" s="62"/>
      <c r="AH32" s="62"/>
      <c r="AI32" s="21">
        <v>0</v>
      </c>
      <c r="AK32" s="429" t="s">
        <v>106</v>
      </c>
      <c r="AL32" s="385"/>
      <c r="AM32" s="430"/>
      <c r="AN32" s="20">
        <v>-223267</v>
      </c>
      <c r="AO32" s="20">
        <v>-126190.50840000001</v>
      </c>
      <c r="AP32" s="62"/>
      <c r="AQ32" s="62"/>
      <c r="AR32" s="21">
        <v>-126190.50840000001</v>
      </c>
      <c r="AT32" s="96" t="s">
        <v>106</v>
      </c>
      <c r="AU32" s="60"/>
      <c r="AV32" s="93"/>
      <c r="AW32" s="20">
        <v>2541</v>
      </c>
      <c r="AX32" s="20">
        <v>1436.1732</v>
      </c>
      <c r="AY32" s="62"/>
      <c r="AZ32" s="62"/>
      <c r="BA32" s="21">
        <v>1436.1732</v>
      </c>
      <c r="BC32" s="96" t="s">
        <v>106</v>
      </c>
      <c r="BD32" s="60"/>
      <c r="BE32" s="93"/>
      <c r="BF32" s="20">
        <v>-131595</v>
      </c>
      <c r="BG32" s="20">
        <v>-74377.494000000006</v>
      </c>
      <c r="BH32" s="62"/>
      <c r="BI32" s="62"/>
      <c r="BJ32" s="21">
        <v>-74377.494000000006</v>
      </c>
      <c r="BL32" s="429" t="s">
        <v>106</v>
      </c>
      <c r="BM32" s="385"/>
      <c r="BN32" s="430"/>
      <c r="BO32" s="20">
        <v>-51211</v>
      </c>
      <c r="BP32" s="20">
        <v>-28944.457200000001</v>
      </c>
      <c r="BQ32" s="62"/>
      <c r="BR32" s="62"/>
      <c r="BS32" s="21">
        <v>-28944.457200000001</v>
      </c>
      <c r="BU32" s="429" t="s">
        <v>106</v>
      </c>
      <c r="BV32" s="385"/>
      <c r="BW32" s="430"/>
      <c r="BX32" s="20"/>
      <c r="BY32" s="20"/>
      <c r="BZ32" s="62"/>
      <c r="CA32" s="62"/>
      <c r="CB32" s="21"/>
    </row>
    <row r="33" spans="1:80" ht="15.75">
      <c r="A33" s="155" t="s">
        <v>107</v>
      </c>
      <c r="B33" s="101"/>
      <c r="C33" s="156"/>
      <c r="D33" s="244"/>
      <c r="E33" s="243">
        <v>0</v>
      </c>
      <c r="F33" s="244"/>
      <c r="G33" s="244"/>
      <c r="H33" s="245">
        <v>0</v>
      </c>
      <c r="J33" s="96" t="s">
        <v>107</v>
      </c>
      <c r="K33" s="60"/>
      <c r="L33" s="93"/>
      <c r="M33" s="62"/>
      <c r="N33" s="20">
        <v>0</v>
      </c>
      <c r="O33" s="62"/>
      <c r="P33" s="62"/>
      <c r="Q33" s="21">
        <v>0</v>
      </c>
      <c r="S33" s="155" t="s">
        <v>107</v>
      </c>
      <c r="T33" s="101"/>
      <c r="U33" s="156"/>
      <c r="V33" s="244"/>
      <c r="W33" s="243">
        <v>0</v>
      </c>
      <c r="X33" s="244"/>
      <c r="Y33" s="244"/>
      <c r="Z33" s="245">
        <v>0</v>
      </c>
      <c r="AB33" s="96" t="s">
        <v>107</v>
      </c>
      <c r="AC33" s="60"/>
      <c r="AD33" s="93"/>
      <c r="AE33" s="62"/>
      <c r="AF33" s="20">
        <v>0</v>
      </c>
      <c r="AG33" s="62"/>
      <c r="AH33" s="62"/>
      <c r="AI33" s="21">
        <v>0</v>
      </c>
      <c r="AK33" s="429" t="s">
        <v>107</v>
      </c>
      <c r="AL33" s="385"/>
      <c r="AM33" s="430"/>
      <c r="AN33" s="62"/>
      <c r="AO33" s="20">
        <v>0</v>
      </c>
      <c r="AP33" s="62"/>
      <c r="AQ33" s="62"/>
      <c r="AR33" s="21">
        <v>0</v>
      </c>
      <c r="AT33" s="96" t="s">
        <v>107</v>
      </c>
      <c r="AU33" s="60"/>
      <c r="AV33" s="93"/>
      <c r="AW33" s="62"/>
      <c r="AX33" s="20">
        <v>0</v>
      </c>
      <c r="AY33" s="62"/>
      <c r="AZ33" s="62"/>
      <c r="BA33" s="21">
        <v>0</v>
      </c>
      <c r="BC33" s="96" t="s">
        <v>107</v>
      </c>
      <c r="BD33" s="60"/>
      <c r="BE33" s="93"/>
      <c r="BF33" s="62"/>
      <c r="BG33" s="20">
        <v>0</v>
      </c>
      <c r="BH33" s="62"/>
      <c r="BI33" s="62"/>
      <c r="BJ33" s="21">
        <v>0</v>
      </c>
      <c r="BL33" s="429" t="s">
        <v>107</v>
      </c>
      <c r="BM33" s="385"/>
      <c r="BN33" s="430"/>
      <c r="BO33" s="62"/>
      <c r="BP33" s="20">
        <v>0</v>
      </c>
      <c r="BQ33" s="62"/>
      <c r="BR33" s="62"/>
      <c r="BS33" s="21">
        <v>0</v>
      </c>
      <c r="BU33" s="429" t="s">
        <v>107</v>
      </c>
      <c r="BV33" s="385"/>
      <c r="BW33" s="430"/>
      <c r="BX33" s="62"/>
      <c r="BY33" s="20"/>
      <c r="BZ33" s="62"/>
      <c r="CA33" s="62"/>
      <c r="CB33" s="21"/>
    </row>
    <row r="34" spans="1:80" ht="15.75">
      <c r="A34" s="155" t="s">
        <v>108</v>
      </c>
      <c r="B34" s="101"/>
      <c r="C34" s="156"/>
      <c r="D34" s="244"/>
      <c r="E34" s="243">
        <v>0</v>
      </c>
      <c r="F34" s="244"/>
      <c r="G34" s="244"/>
      <c r="H34" s="245">
        <v>0</v>
      </c>
      <c r="J34" s="96" t="s">
        <v>108</v>
      </c>
      <c r="K34" s="60"/>
      <c r="L34" s="93"/>
      <c r="M34" s="62"/>
      <c r="N34" s="20">
        <v>0</v>
      </c>
      <c r="O34" s="62"/>
      <c r="P34" s="62"/>
      <c r="Q34" s="21">
        <v>0</v>
      </c>
      <c r="S34" s="155" t="s">
        <v>108</v>
      </c>
      <c r="T34" s="101"/>
      <c r="U34" s="156"/>
      <c r="V34" s="244"/>
      <c r="W34" s="243">
        <v>0</v>
      </c>
      <c r="X34" s="244"/>
      <c r="Y34" s="244"/>
      <c r="Z34" s="245">
        <v>0</v>
      </c>
      <c r="AB34" s="96" t="s">
        <v>108</v>
      </c>
      <c r="AC34" s="60"/>
      <c r="AD34" s="93"/>
      <c r="AE34" s="62"/>
      <c r="AF34" s="20">
        <v>0</v>
      </c>
      <c r="AG34" s="62"/>
      <c r="AH34" s="62"/>
      <c r="AI34" s="21">
        <v>0</v>
      </c>
      <c r="AK34" s="429" t="s">
        <v>108</v>
      </c>
      <c r="AL34" s="385"/>
      <c r="AM34" s="430"/>
      <c r="AN34" s="20">
        <v>-6080</v>
      </c>
      <c r="AO34" s="20">
        <v>-3436.4160000000002</v>
      </c>
      <c r="AP34" s="62"/>
      <c r="AQ34" s="62"/>
      <c r="AR34" s="21">
        <v>-3436.4160000000002</v>
      </c>
      <c r="AT34" s="96" t="s">
        <v>108</v>
      </c>
      <c r="AU34" s="60"/>
      <c r="AV34" s="93"/>
      <c r="AW34" s="62"/>
      <c r="AX34" s="20">
        <v>0</v>
      </c>
      <c r="AY34" s="62"/>
      <c r="AZ34" s="62"/>
      <c r="BA34" s="21">
        <v>0</v>
      </c>
      <c r="BC34" s="96" t="s">
        <v>108</v>
      </c>
      <c r="BD34" s="60"/>
      <c r="BE34" s="93"/>
      <c r="BF34" s="62"/>
      <c r="BG34" s="20">
        <v>0</v>
      </c>
      <c r="BH34" s="62"/>
      <c r="BI34" s="62"/>
      <c r="BJ34" s="21">
        <v>0</v>
      </c>
      <c r="BL34" s="429" t="s">
        <v>108</v>
      </c>
      <c r="BM34" s="385"/>
      <c r="BN34" s="430"/>
      <c r="BO34" s="62"/>
      <c r="BP34" s="20">
        <v>0</v>
      </c>
      <c r="BQ34" s="62"/>
      <c r="BR34" s="62"/>
      <c r="BS34" s="21">
        <v>0</v>
      </c>
      <c r="BU34" s="429" t="s">
        <v>108</v>
      </c>
      <c r="BV34" s="385"/>
      <c r="BW34" s="430"/>
      <c r="BX34" s="20"/>
      <c r="BY34" s="20"/>
      <c r="BZ34" s="62"/>
      <c r="CA34" s="62"/>
      <c r="CB34" s="21"/>
    </row>
    <row r="35" spans="1:80" ht="15.75">
      <c r="A35" s="164" t="s">
        <v>109</v>
      </c>
      <c r="B35" s="165"/>
      <c r="C35" s="166"/>
      <c r="D35" s="246">
        <v>-6500</v>
      </c>
      <c r="E35" s="246">
        <v>-3673.8</v>
      </c>
      <c r="F35" s="246">
        <v>23</v>
      </c>
      <c r="G35" s="247"/>
      <c r="H35" s="248">
        <v>-3650.8</v>
      </c>
      <c r="J35" s="321" t="s">
        <v>109</v>
      </c>
      <c r="K35" s="64"/>
      <c r="L35" s="322"/>
      <c r="M35" s="23">
        <v>582</v>
      </c>
      <c r="N35" s="23">
        <v>328.94639999999998</v>
      </c>
      <c r="O35" s="65"/>
      <c r="P35" s="65"/>
      <c r="Q35" s="24">
        <v>328.94639999999998</v>
      </c>
      <c r="S35" s="164" t="s">
        <v>109</v>
      </c>
      <c r="T35" s="165"/>
      <c r="U35" s="166"/>
      <c r="V35" s="246"/>
      <c r="W35" s="246">
        <v>0</v>
      </c>
      <c r="X35" s="246"/>
      <c r="Y35" s="247"/>
      <c r="Z35" s="248">
        <v>0</v>
      </c>
      <c r="AB35" s="321" t="s">
        <v>109</v>
      </c>
      <c r="AC35" s="64"/>
      <c r="AD35" s="322"/>
      <c r="AE35" s="65"/>
      <c r="AF35" s="23">
        <v>0</v>
      </c>
      <c r="AG35" s="65"/>
      <c r="AH35" s="65"/>
      <c r="AI35" s="24">
        <v>0</v>
      </c>
      <c r="AK35" s="432" t="s">
        <v>109</v>
      </c>
      <c r="AL35" s="433"/>
      <c r="AM35" s="434"/>
      <c r="AN35" s="23">
        <v>-229347</v>
      </c>
      <c r="AO35" s="23">
        <v>-129626.9244</v>
      </c>
      <c r="AP35" s="65"/>
      <c r="AQ35" s="65"/>
      <c r="AR35" s="24">
        <v>-129626.9244</v>
      </c>
      <c r="AT35" s="321" t="s">
        <v>109</v>
      </c>
      <c r="AU35" s="64"/>
      <c r="AV35" s="322"/>
      <c r="AW35" s="23">
        <v>2541</v>
      </c>
      <c r="AX35" s="23">
        <v>1436.1732</v>
      </c>
      <c r="AY35" s="65"/>
      <c r="AZ35" s="65"/>
      <c r="BA35" s="24">
        <v>1436.1732</v>
      </c>
      <c r="BC35" s="321" t="s">
        <v>109</v>
      </c>
      <c r="BD35" s="64"/>
      <c r="BE35" s="322"/>
      <c r="BF35" s="23">
        <v>-131595</v>
      </c>
      <c r="BG35" s="23">
        <v>-74377.494000000006</v>
      </c>
      <c r="BH35" s="65"/>
      <c r="BI35" s="65"/>
      <c r="BJ35" s="24">
        <v>-74377.494000000006</v>
      </c>
      <c r="BL35" s="432" t="s">
        <v>109</v>
      </c>
      <c r="BM35" s="433"/>
      <c r="BN35" s="434"/>
      <c r="BO35" s="23">
        <v>-51211</v>
      </c>
      <c r="BP35" s="23">
        <v>-28944.457200000001</v>
      </c>
      <c r="BQ35" s="65"/>
      <c r="BR35" s="65"/>
      <c r="BS35" s="24">
        <v>-28944.457200000001</v>
      </c>
      <c r="BU35" s="432" t="s">
        <v>109</v>
      </c>
      <c r="BV35" s="433"/>
      <c r="BW35" s="434"/>
      <c r="BX35" s="23"/>
      <c r="BY35" s="23"/>
      <c r="BZ35" s="65"/>
      <c r="CA35" s="65"/>
      <c r="CB35" s="24"/>
    </row>
    <row r="36" spans="1:80" ht="15.75">
      <c r="A36" s="249" t="s">
        <v>110</v>
      </c>
      <c r="B36" s="250"/>
      <c r="C36" s="251"/>
      <c r="D36" s="252">
        <v>-1513900</v>
      </c>
      <c r="E36" s="252">
        <v>-855656.28</v>
      </c>
      <c r="F36" s="252">
        <v>-926</v>
      </c>
      <c r="G36" s="253"/>
      <c r="H36" s="254">
        <v>-856582.28</v>
      </c>
      <c r="J36" s="323" t="s">
        <v>110</v>
      </c>
      <c r="K36" s="68"/>
      <c r="L36" s="324"/>
      <c r="M36" s="27">
        <v>-403712</v>
      </c>
      <c r="N36" s="27">
        <v>-228178.02239999999</v>
      </c>
      <c r="O36" s="70"/>
      <c r="P36" s="70"/>
      <c r="Q36" s="38">
        <v>-228178.02239999999</v>
      </c>
      <c r="S36" s="249" t="s">
        <v>110</v>
      </c>
      <c r="T36" s="250"/>
      <c r="U36" s="251"/>
      <c r="V36" s="252">
        <v>-797077</v>
      </c>
      <c r="W36" s="252">
        <v>-450507.9204</v>
      </c>
      <c r="X36" s="252"/>
      <c r="Y36" s="253"/>
      <c r="Z36" s="254">
        <v>-450507.9204</v>
      </c>
      <c r="AB36" s="323" t="s">
        <v>110</v>
      </c>
      <c r="AC36" s="68"/>
      <c r="AD36" s="324"/>
      <c r="AE36" s="27">
        <v>-1182697</v>
      </c>
      <c r="AF36" s="27">
        <v>-668460.34439999994</v>
      </c>
      <c r="AG36" s="70"/>
      <c r="AH36" s="70"/>
      <c r="AI36" s="38">
        <v>-668460.34439999994</v>
      </c>
      <c r="AK36" s="435" t="s">
        <v>110</v>
      </c>
      <c r="AL36" s="436"/>
      <c r="AM36" s="437"/>
      <c r="AN36" s="27">
        <v>-1864409</v>
      </c>
      <c r="AO36" s="27">
        <v>-1053763.9668000001</v>
      </c>
      <c r="AP36" s="70"/>
      <c r="AQ36" s="70"/>
      <c r="AR36" s="38">
        <v>-1053763.9668000001</v>
      </c>
      <c r="AT36" s="323" t="s">
        <v>110</v>
      </c>
      <c r="AU36" s="68"/>
      <c r="AV36" s="324"/>
      <c r="AW36" s="27">
        <v>-447968</v>
      </c>
      <c r="AX36" s="27">
        <v>-253191.51360000001</v>
      </c>
      <c r="AY36" s="70"/>
      <c r="AZ36" s="70"/>
      <c r="BA36" s="38">
        <v>-253191.51360000001</v>
      </c>
      <c r="BC36" s="323" t="s">
        <v>110</v>
      </c>
      <c r="BD36" s="68"/>
      <c r="BE36" s="324"/>
      <c r="BF36" s="27">
        <v>-1027737</v>
      </c>
      <c r="BG36" s="27">
        <v>-580876.95239999995</v>
      </c>
      <c r="BH36" s="70"/>
      <c r="BI36" s="70"/>
      <c r="BJ36" s="38">
        <v>-580876.95239999995</v>
      </c>
      <c r="BL36" s="435" t="s">
        <v>110</v>
      </c>
      <c r="BM36" s="436"/>
      <c r="BN36" s="437"/>
      <c r="BO36" s="27">
        <v>-1384836</v>
      </c>
      <c r="BP36" s="27">
        <v>-782709.30720000004</v>
      </c>
      <c r="BQ36" s="70"/>
      <c r="BR36" s="70"/>
      <c r="BS36" s="38">
        <v>-782709.30720000004</v>
      </c>
      <c r="BU36" s="435" t="s">
        <v>110</v>
      </c>
      <c r="BV36" s="436"/>
      <c r="BW36" s="437"/>
      <c r="BX36" s="27"/>
      <c r="BY36" s="27"/>
      <c r="BZ36" s="70"/>
      <c r="CA36" s="70"/>
      <c r="CB36" s="38"/>
    </row>
    <row r="37" spans="1:80" ht="15.75">
      <c r="A37" s="249" t="s">
        <v>151</v>
      </c>
      <c r="B37" s="250"/>
      <c r="C37" s="251"/>
      <c r="D37" s="252">
        <v>4811144</v>
      </c>
      <c r="E37" s="252">
        <v>2719258.5888</v>
      </c>
      <c r="F37" s="252">
        <v>-9479</v>
      </c>
      <c r="G37" s="253"/>
      <c r="H37" s="254">
        <v>2709779.5888</v>
      </c>
      <c r="J37" s="323" t="s">
        <v>151</v>
      </c>
      <c r="K37" s="68"/>
      <c r="L37" s="324"/>
      <c r="M37" s="27">
        <v>1365824</v>
      </c>
      <c r="N37" s="27">
        <v>771963.72479999997</v>
      </c>
      <c r="O37" s="70"/>
      <c r="P37" s="70"/>
      <c r="Q37" s="38">
        <v>771963.72479999997</v>
      </c>
      <c r="S37" s="249" t="s">
        <v>151</v>
      </c>
      <c r="T37" s="250"/>
      <c r="U37" s="251"/>
      <c r="V37" s="252">
        <v>2848798</v>
      </c>
      <c r="W37" s="252">
        <v>1610140.6296000001</v>
      </c>
      <c r="X37" s="252"/>
      <c r="Y37" s="253"/>
      <c r="Z37" s="254">
        <v>1610140.6296000001</v>
      </c>
      <c r="AB37" s="323" t="s">
        <v>151</v>
      </c>
      <c r="AC37" s="68"/>
      <c r="AD37" s="324"/>
      <c r="AE37" s="27">
        <v>4519421</v>
      </c>
      <c r="AF37" s="27">
        <v>2554376.7492</v>
      </c>
      <c r="AG37" s="70"/>
      <c r="AH37" s="70"/>
      <c r="AI37" s="38">
        <v>2554376.7492</v>
      </c>
      <c r="AK37" s="435" t="s">
        <v>151</v>
      </c>
      <c r="AL37" s="436"/>
      <c r="AM37" s="437"/>
      <c r="AN37" s="27">
        <v>5628151</v>
      </c>
      <c r="AO37" s="27">
        <v>3181030.9452</v>
      </c>
      <c r="AP37" s="70"/>
      <c r="AQ37" s="70"/>
      <c r="AR37" s="38">
        <v>3181030.9452</v>
      </c>
      <c r="AT37" s="323" t="s">
        <v>151</v>
      </c>
      <c r="AU37" s="68"/>
      <c r="AV37" s="324"/>
      <c r="AW37" s="27">
        <v>1170275</v>
      </c>
      <c r="AX37" s="27">
        <v>661439.43000000005</v>
      </c>
      <c r="AY37" s="70"/>
      <c r="AZ37" s="70"/>
      <c r="BA37" s="38">
        <v>661439.43000000005</v>
      </c>
      <c r="BC37" s="323" t="s">
        <v>151</v>
      </c>
      <c r="BD37" s="68"/>
      <c r="BE37" s="324"/>
      <c r="BF37" s="27">
        <v>2320411</v>
      </c>
      <c r="BG37" s="27">
        <v>1311496.2971999999</v>
      </c>
      <c r="BH37" s="70"/>
      <c r="BI37" s="70"/>
      <c r="BJ37" s="38">
        <v>1311496.2971999999</v>
      </c>
      <c r="BL37" s="435" t="s">
        <v>151</v>
      </c>
      <c r="BM37" s="436"/>
      <c r="BN37" s="437"/>
      <c r="BO37" s="27">
        <v>3634562</v>
      </c>
      <c r="BP37" s="27">
        <v>2054254.4424000001</v>
      </c>
      <c r="BQ37" s="70"/>
      <c r="BR37" s="70"/>
      <c r="BS37" s="38">
        <v>2054254.4424000001</v>
      </c>
      <c r="BU37" s="435" t="s">
        <v>151</v>
      </c>
      <c r="BV37" s="436"/>
      <c r="BW37" s="437"/>
      <c r="BX37" s="27"/>
      <c r="BY37" s="27"/>
      <c r="BZ37" s="70"/>
      <c r="CA37" s="70"/>
      <c r="CB37" s="38"/>
    </row>
    <row r="38" spans="1:80" ht="15.75">
      <c r="A38" s="155" t="s">
        <v>111</v>
      </c>
      <c r="B38" s="101"/>
      <c r="C38" s="156"/>
      <c r="D38" s="244"/>
      <c r="E38" s="243">
        <v>0</v>
      </c>
      <c r="F38" s="244"/>
      <c r="G38" s="244"/>
      <c r="H38" s="245">
        <v>0</v>
      </c>
      <c r="J38" s="96" t="s">
        <v>111</v>
      </c>
      <c r="K38" s="60"/>
      <c r="L38" s="93"/>
      <c r="M38" s="62"/>
      <c r="N38" s="20">
        <v>0</v>
      </c>
      <c r="O38" s="62"/>
      <c r="P38" s="62"/>
      <c r="Q38" s="21">
        <v>0</v>
      </c>
      <c r="S38" s="155" t="s">
        <v>111</v>
      </c>
      <c r="T38" s="101"/>
      <c r="U38" s="156"/>
      <c r="V38" s="244"/>
      <c r="W38" s="243">
        <v>0</v>
      </c>
      <c r="X38" s="244"/>
      <c r="Y38" s="244"/>
      <c r="Z38" s="245">
        <v>0</v>
      </c>
      <c r="AB38" s="96" t="s">
        <v>111</v>
      </c>
      <c r="AC38" s="60"/>
      <c r="AD38" s="93"/>
      <c r="AE38" s="62"/>
      <c r="AF38" s="20">
        <v>0</v>
      </c>
      <c r="AG38" s="62"/>
      <c r="AH38" s="62"/>
      <c r="AI38" s="21">
        <v>0</v>
      </c>
      <c r="AK38" s="429" t="s">
        <v>111</v>
      </c>
      <c r="AL38" s="385"/>
      <c r="AM38" s="430"/>
      <c r="AN38" s="62"/>
      <c r="AO38" s="20">
        <v>0</v>
      </c>
      <c r="AP38" s="62"/>
      <c r="AQ38" s="62"/>
      <c r="AR38" s="21">
        <v>0</v>
      </c>
      <c r="AT38" s="96" t="s">
        <v>111</v>
      </c>
      <c r="AU38" s="60"/>
      <c r="AV38" s="93"/>
      <c r="AW38" s="62"/>
      <c r="AX38" s="20">
        <v>0</v>
      </c>
      <c r="AY38" s="62"/>
      <c r="AZ38" s="62"/>
      <c r="BA38" s="21">
        <v>0</v>
      </c>
      <c r="BC38" s="96" t="s">
        <v>111</v>
      </c>
      <c r="BD38" s="60"/>
      <c r="BE38" s="93"/>
      <c r="BF38" s="62"/>
      <c r="BG38" s="20">
        <v>0</v>
      </c>
      <c r="BH38" s="62"/>
      <c r="BI38" s="62"/>
      <c r="BJ38" s="21">
        <v>0</v>
      </c>
      <c r="BL38" s="429" t="s">
        <v>111</v>
      </c>
      <c r="BM38" s="385"/>
      <c r="BN38" s="430"/>
      <c r="BO38" s="62"/>
      <c r="BP38" s="20">
        <v>0</v>
      </c>
      <c r="BQ38" s="62"/>
      <c r="BR38" s="62"/>
      <c r="BS38" s="21">
        <v>0</v>
      </c>
      <c r="BU38" s="429" t="s">
        <v>111</v>
      </c>
      <c r="BV38" s="385"/>
      <c r="BW38" s="430"/>
      <c r="BX38" s="62"/>
      <c r="BY38" s="20"/>
      <c r="BZ38" s="62"/>
      <c r="CA38" s="62"/>
      <c r="CB38" s="21"/>
    </row>
    <row r="39" spans="1:80" ht="15.75">
      <c r="A39" s="155" t="s">
        <v>112</v>
      </c>
      <c r="B39" s="101"/>
      <c r="C39" s="156"/>
      <c r="D39" s="243">
        <v>23514</v>
      </c>
      <c r="E39" s="243">
        <v>13290.112800000001</v>
      </c>
      <c r="F39" s="243">
        <v>224</v>
      </c>
      <c r="G39" s="244"/>
      <c r="H39" s="245">
        <v>13514.112800000001</v>
      </c>
      <c r="J39" s="96" t="s">
        <v>112</v>
      </c>
      <c r="K39" s="60"/>
      <c r="L39" s="93"/>
      <c r="M39" s="20">
        <v>129460</v>
      </c>
      <c r="N39" s="20">
        <v>73170.792000000001</v>
      </c>
      <c r="O39" s="62"/>
      <c r="P39" s="62"/>
      <c r="Q39" s="21">
        <v>73170.792000000001</v>
      </c>
      <c r="S39" s="155" t="s">
        <v>112</v>
      </c>
      <c r="T39" s="101"/>
      <c r="U39" s="156"/>
      <c r="V39" s="243">
        <v>301480</v>
      </c>
      <c r="W39" s="243">
        <v>170396.49600000001</v>
      </c>
      <c r="X39" s="243"/>
      <c r="Y39" s="244"/>
      <c r="Z39" s="245">
        <v>170396.49600000001</v>
      </c>
      <c r="AB39" s="96" t="s">
        <v>112</v>
      </c>
      <c r="AC39" s="60"/>
      <c r="AD39" s="93"/>
      <c r="AE39" s="20">
        <v>514159</v>
      </c>
      <c r="AF39" s="20">
        <v>290602.66680000001</v>
      </c>
      <c r="AG39" s="62"/>
      <c r="AH39" s="62"/>
      <c r="AI39" s="21">
        <v>290602.66680000001</v>
      </c>
      <c r="AK39" s="429" t="s">
        <v>112</v>
      </c>
      <c r="AL39" s="385"/>
      <c r="AM39" s="430"/>
      <c r="AN39" s="20">
        <v>1074059</v>
      </c>
      <c r="AO39" s="20">
        <v>607058.14679999999</v>
      </c>
      <c r="AP39" s="62"/>
      <c r="AQ39" s="62"/>
      <c r="AR39" s="21">
        <v>607058.14679999999</v>
      </c>
      <c r="AT39" s="96" t="s">
        <v>112</v>
      </c>
      <c r="AU39" s="60"/>
      <c r="AV39" s="93"/>
      <c r="AW39" s="20">
        <v>193190</v>
      </c>
      <c r="AX39" s="20">
        <v>109190.988</v>
      </c>
      <c r="AY39" s="62"/>
      <c r="AZ39" s="62"/>
      <c r="BA39" s="21">
        <v>109190.988</v>
      </c>
      <c r="BC39" s="96" t="s">
        <v>112</v>
      </c>
      <c r="BD39" s="60"/>
      <c r="BE39" s="93"/>
      <c r="BF39" s="20">
        <v>352502</v>
      </c>
      <c r="BG39" s="20">
        <v>199234.13039999999</v>
      </c>
      <c r="BH39" s="62"/>
      <c r="BI39" s="62"/>
      <c r="BJ39" s="21">
        <v>199234.13039999999</v>
      </c>
      <c r="BL39" s="429" t="s">
        <v>112</v>
      </c>
      <c r="BM39" s="385"/>
      <c r="BN39" s="430"/>
      <c r="BO39" s="20">
        <v>426993</v>
      </c>
      <c r="BP39" s="20">
        <v>241336.4436</v>
      </c>
      <c r="BQ39" s="62"/>
      <c r="BR39" s="62"/>
      <c r="BS39" s="21">
        <v>241336.4436</v>
      </c>
      <c r="BU39" s="429" t="s">
        <v>112</v>
      </c>
      <c r="BV39" s="385"/>
      <c r="BW39" s="430"/>
      <c r="BX39" s="20"/>
      <c r="BY39" s="20"/>
      <c r="BZ39" s="62"/>
      <c r="CA39" s="62"/>
      <c r="CB39" s="21"/>
    </row>
    <row r="40" spans="1:80" ht="15.75">
      <c r="A40" s="155" t="s">
        <v>113</v>
      </c>
      <c r="B40" s="101"/>
      <c r="C40" s="156"/>
      <c r="D40" s="244"/>
      <c r="E40" s="243">
        <v>0</v>
      </c>
      <c r="F40" s="244"/>
      <c r="G40" s="244"/>
      <c r="H40" s="245">
        <v>0</v>
      </c>
      <c r="J40" s="96" t="s">
        <v>113</v>
      </c>
      <c r="K40" s="60"/>
      <c r="L40" s="93"/>
      <c r="M40" s="62"/>
      <c r="N40" s="20">
        <v>0</v>
      </c>
      <c r="O40" s="62"/>
      <c r="P40" s="62"/>
      <c r="Q40" s="21">
        <v>0</v>
      </c>
      <c r="S40" s="155" t="s">
        <v>113</v>
      </c>
      <c r="T40" s="101"/>
      <c r="U40" s="156"/>
      <c r="V40" s="244"/>
      <c r="W40" s="243">
        <v>0</v>
      </c>
      <c r="X40" s="244"/>
      <c r="Y40" s="244"/>
      <c r="Z40" s="245">
        <v>0</v>
      </c>
      <c r="AB40" s="96" t="s">
        <v>113</v>
      </c>
      <c r="AC40" s="60"/>
      <c r="AD40" s="93"/>
      <c r="AE40" s="20">
        <v>0</v>
      </c>
      <c r="AF40" s="20">
        <v>170396.49600000001</v>
      </c>
      <c r="AG40" s="20">
        <v>-170396</v>
      </c>
      <c r="AH40" s="62"/>
      <c r="AI40" s="21">
        <v>0.496</v>
      </c>
      <c r="AK40" s="429" t="s">
        <v>113</v>
      </c>
      <c r="AL40" s="385"/>
      <c r="AM40" s="430"/>
      <c r="AN40" s="62"/>
      <c r="AO40" s="20">
        <v>170396.49600000001</v>
      </c>
      <c r="AP40" s="20">
        <v>-170396</v>
      </c>
      <c r="AQ40" s="62"/>
      <c r="AR40" s="21">
        <v>0.496</v>
      </c>
      <c r="AT40" s="96" t="s">
        <v>113</v>
      </c>
      <c r="AU40" s="60"/>
      <c r="AV40" s="93"/>
      <c r="AW40" s="62"/>
      <c r="AX40" s="20">
        <v>0</v>
      </c>
      <c r="AY40" s="62"/>
      <c r="AZ40" s="62"/>
      <c r="BA40" s="21">
        <v>0</v>
      </c>
      <c r="BC40" s="96" t="s">
        <v>113</v>
      </c>
      <c r="BD40" s="60"/>
      <c r="BE40" s="93"/>
      <c r="BF40" s="62"/>
      <c r="BG40" s="20">
        <v>0</v>
      </c>
      <c r="BH40" s="62"/>
      <c r="BI40" s="62"/>
      <c r="BJ40" s="21">
        <v>0</v>
      </c>
      <c r="BL40" s="429" t="s">
        <v>113</v>
      </c>
      <c r="BM40" s="385"/>
      <c r="BN40" s="430"/>
      <c r="BO40" s="62"/>
      <c r="BP40" s="20">
        <v>0</v>
      </c>
      <c r="BQ40" s="62"/>
      <c r="BR40" s="62"/>
      <c r="BS40" s="21">
        <v>0</v>
      </c>
      <c r="BU40" s="429" t="s">
        <v>113</v>
      </c>
      <c r="BV40" s="385"/>
      <c r="BW40" s="430"/>
      <c r="BX40" s="62"/>
      <c r="BY40" s="20"/>
      <c r="BZ40" s="20"/>
      <c r="CA40" s="62"/>
      <c r="CB40" s="21"/>
    </row>
    <row r="41" spans="1:80" ht="15.75">
      <c r="A41" s="249" t="s">
        <v>114</v>
      </c>
      <c r="B41" s="250"/>
      <c r="C41" s="251"/>
      <c r="D41" s="252">
        <v>4834658</v>
      </c>
      <c r="E41" s="252">
        <v>2732548.7015999998</v>
      </c>
      <c r="F41" s="252">
        <v>-9255</v>
      </c>
      <c r="G41" s="253"/>
      <c r="H41" s="254">
        <v>2723293.7015999998</v>
      </c>
      <c r="J41" s="323" t="s">
        <v>114</v>
      </c>
      <c r="K41" s="68"/>
      <c r="L41" s="324"/>
      <c r="M41" s="27">
        <v>1495284</v>
      </c>
      <c r="N41" s="27">
        <v>845134.51679999998</v>
      </c>
      <c r="O41" s="70"/>
      <c r="P41" s="70"/>
      <c r="Q41" s="38">
        <v>845134.51679999998</v>
      </c>
      <c r="S41" s="249" t="s">
        <v>114</v>
      </c>
      <c r="T41" s="250"/>
      <c r="U41" s="251"/>
      <c r="V41" s="252">
        <v>3150278</v>
      </c>
      <c r="W41" s="252">
        <v>1780537.1255999999</v>
      </c>
      <c r="X41" s="252"/>
      <c r="Y41" s="253"/>
      <c r="Z41" s="254">
        <v>1780537.1255999999</v>
      </c>
      <c r="AB41" s="323" t="s">
        <v>114</v>
      </c>
      <c r="AC41" s="68"/>
      <c r="AD41" s="324"/>
      <c r="AE41" s="27">
        <v>5033580</v>
      </c>
      <c r="AF41" s="27">
        <v>3015375.912</v>
      </c>
      <c r="AG41" s="27">
        <v>-170396</v>
      </c>
      <c r="AH41" s="70"/>
      <c r="AI41" s="38">
        <v>2844979.912</v>
      </c>
      <c r="AK41" s="435" t="s">
        <v>114</v>
      </c>
      <c r="AL41" s="436"/>
      <c r="AM41" s="437"/>
      <c r="AN41" s="27">
        <v>6702210</v>
      </c>
      <c r="AO41" s="27">
        <v>3958485.588</v>
      </c>
      <c r="AP41" s="27">
        <v>-170396</v>
      </c>
      <c r="AQ41" s="70"/>
      <c r="AR41" s="38">
        <v>3788089.588</v>
      </c>
      <c r="AT41" s="323" t="s">
        <v>114</v>
      </c>
      <c r="AU41" s="68"/>
      <c r="AV41" s="324"/>
      <c r="AW41" s="27">
        <v>1363465</v>
      </c>
      <c r="AX41" s="27">
        <v>770630.41799999995</v>
      </c>
      <c r="AY41" s="70"/>
      <c r="AZ41" s="70"/>
      <c r="BA41" s="38">
        <v>770630.41799999995</v>
      </c>
      <c r="BC41" s="323" t="s">
        <v>114</v>
      </c>
      <c r="BD41" s="68"/>
      <c r="BE41" s="324"/>
      <c r="BF41" s="27">
        <v>2672913</v>
      </c>
      <c r="BG41" s="27">
        <v>1510730.4276000001</v>
      </c>
      <c r="BH41" s="70"/>
      <c r="BI41" s="70"/>
      <c r="BJ41" s="38">
        <v>1510730.4276000001</v>
      </c>
      <c r="BL41" s="435" t="s">
        <v>114</v>
      </c>
      <c r="BM41" s="436"/>
      <c r="BN41" s="437"/>
      <c r="BO41" s="27">
        <v>4061555</v>
      </c>
      <c r="BP41" s="27">
        <v>2295590.8859999999</v>
      </c>
      <c r="BQ41" s="70"/>
      <c r="BR41" s="70"/>
      <c r="BS41" s="38">
        <v>2295590.8859999999</v>
      </c>
      <c r="BU41" s="435" t="s">
        <v>114</v>
      </c>
      <c r="BV41" s="436"/>
      <c r="BW41" s="437"/>
      <c r="BX41" s="27"/>
      <c r="BY41" s="27"/>
      <c r="BZ41" s="27"/>
      <c r="CA41" s="70"/>
      <c r="CB41" s="38"/>
    </row>
    <row r="42" spans="1:80" ht="15.75">
      <c r="A42" s="155" t="s">
        <v>115</v>
      </c>
      <c r="B42" s="101"/>
      <c r="C42" s="156"/>
      <c r="D42" s="244"/>
      <c r="E42" s="243">
        <v>0</v>
      </c>
      <c r="F42" s="244"/>
      <c r="G42" s="244"/>
      <c r="H42" s="245">
        <v>0</v>
      </c>
      <c r="J42" s="96" t="s">
        <v>115</v>
      </c>
      <c r="K42" s="60"/>
      <c r="L42" s="93"/>
      <c r="M42" s="62"/>
      <c r="N42" s="20">
        <v>0</v>
      </c>
      <c r="O42" s="62"/>
      <c r="P42" s="62"/>
      <c r="Q42" s="21">
        <v>0</v>
      </c>
      <c r="S42" s="155" t="s">
        <v>115</v>
      </c>
      <c r="T42" s="101"/>
      <c r="U42" s="156"/>
      <c r="V42" s="244"/>
      <c r="W42" s="243">
        <v>0</v>
      </c>
      <c r="X42" s="244"/>
      <c r="Y42" s="244"/>
      <c r="Z42" s="245">
        <v>0</v>
      </c>
      <c r="AB42" s="96" t="s">
        <v>115</v>
      </c>
      <c r="AC42" s="60"/>
      <c r="AD42" s="93"/>
      <c r="AE42" s="62"/>
      <c r="AF42" s="20">
        <v>0</v>
      </c>
      <c r="AG42" s="62"/>
      <c r="AH42" s="62"/>
      <c r="AI42" s="21">
        <v>0</v>
      </c>
      <c r="AK42" s="429" t="s">
        <v>115</v>
      </c>
      <c r="AL42" s="385"/>
      <c r="AM42" s="430"/>
      <c r="AN42" s="62"/>
      <c r="AO42" s="20">
        <v>0</v>
      </c>
      <c r="AP42" s="62"/>
      <c r="AQ42" s="62"/>
      <c r="AR42" s="21">
        <v>0</v>
      </c>
      <c r="AT42" s="96" t="s">
        <v>115</v>
      </c>
      <c r="AU42" s="60"/>
      <c r="AV42" s="93"/>
      <c r="AW42" s="62"/>
      <c r="AX42" s="20">
        <v>0</v>
      </c>
      <c r="AY42" s="62"/>
      <c r="AZ42" s="62"/>
      <c r="BA42" s="21">
        <v>0</v>
      </c>
      <c r="BC42" s="96" t="s">
        <v>115</v>
      </c>
      <c r="BD42" s="60"/>
      <c r="BE42" s="93"/>
      <c r="BF42" s="62"/>
      <c r="BG42" s="20">
        <v>0</v>
      </c>
      <c r="BH42" s="62"/>
      <c r="BI42" s="62"/>
      <c r="BJ42" s="21">
        <v>0</v>
      </c>
      <c r="BL42" s="429" t="s">
        <v>115</v>
      </c>
      <c r="BM42" s="385"/>
      <c r="BN42" s="430"/>
      <c r="BO42" s="62"/>
      <c r="BP42" s="20">
        <v>0</v>
      </c>
      <c r="BQ42" s="62"/>
      <c r="BR42" s="62"/>
      <c r="BS42" s="21">
        <v>0</v>
      </c>
      <c r="BU42" s="429" t="s">
        <v>115</v>
      </c>
      <c r="BV42" s="385"/>
      <c r="BW42" s="430"/>
      <c r="BX42" s="62"/>
      <c r="BY42" s="20"/>
      <c r="BZ42" s="62"/>
      <c r="CA42" s="62"/>
      <c r="CB42" s="21"/>
    </row>
    <row r="43" spans="1:80" ht="15.75">
      <c r="A43" s="155" t="s">
        <v>851</v>
      </c>
      <c r="B43" s="101"/>
      <c r="C43" s="156"/>
      <c r="D43" s="243">
        <v>-1335156</v>
      </c>
      <c r="E43" s="243">
        <v>-754630.17119999998</v>
      </c>
      <c r="F43" s="243">
        <v>-109</v>
      </c>
      <c r="G43" s="244"/>
      <c r="H43" s="245">
        <v>-754739.17119999998</v>
      </c>
      <c r="J43" s="96" t="s">
        <v>851</v>
      </c>
      <c r="K43" s="60"/>
      <c r="L43" s="93"/>
      <c r="M43" s="20">
        <v>-398275</v>
      </c>
      <c r="N43" s="20">
        <v>-225105.03</v>
      </c>
      <c r="O43" s="62"/>
      <c r="P43" s="62"/>
      <c r="Q43" s="21">
        <v>-225105.03</v>
      </c>
      <c r="S43" s="155" t="s">
        <v>851</v>
      </c>
      <c r="T43" s="101"/>
      <c r="U43" s="156"/>
      <c r="V43" s="243">
        <v>-800450</v>
      </c>
      <c r="W43" s="243">
        <v>-452414.34</v>
      </c>
      <c r="X43" s="243"/>
      <c r="Y43" s="244"/>
      <c r="Z43" s="245">
        <v>-452414.34</v>
      </c>
      <c r="AB43" s="96" t="s">
        <v>851</v>
      </c>
      <c r="AC43" s="60"/>
      <c r="AD43" s="93"/>
      <c r="AE43" s="20">
        <v>-1299348</v>
      </c>
      <c r="AF43" s="20">
        <v>-734391.48959999997</v>
      </c>
      <c r="AG43" s="62"/>
      <c r="AH43" s="62"/>
      <c r="AI43" s="21">
        <v>-734391.48959999997</v>
      </c>
      <c r="AK43" s="429" t="s">
        <v>851</v>
      </c>
      <c r="AL43" s="385"/>
      <c r="AM43" s="430"/>
      <c r="AN43" s="20">
        <v>-1723368</v>
      </c>
      <c r="AO43" s="20">
        <v>-974047.59360000002</v>
      </c>
      <c r="AP43" s="62"/>
      <c r="AQ43" s="62"/>
      <c r="AR43" s="21">
        <v>-974047.59360000002</v>
      </c>
      <c r="AT43" s="96" t="s">
        <v>851</v>
      </c>
      <c r="AU43" s="60"/>
      <c r="AV43" s="93"/>
      <c r="AW43" s="20">
        <v>-350300</v>
      </c>
      <c r="AX43" s="20">
        <v>-197989.56</v>
      </c>
      <c r="AY43" s="62"/>
      <c r="AZ43" s="62"/>
      <c r="BA43" s="21">
        <v>-197989.56</v>
      </c>
      <c r="BC43" s="96" t="s">
        <v>851</v>
      </c>
      <c r="BD43" s="60"/>
      <c r="BE43" s="93"/>
      <c r="BF43" s="20">
        <v>-660076</v>
      </c>
      <c r="BG43" s="20">
        <v>-373074.95520000003</v>
      </c>
      <c r="BH43" s="62"/>
      <c r="BI43" s="62"/>
      <c r="BJ43" s="21">
        <v>-373074.95520000003</v>
      </c>
      <c r="BL43" s="429" t="s">
        <v>851</v>
      </c>
      <c r="BM43" s="385"/>
      <c r="BN43" s="430"/>
      <c r="BO43" s="20">
        <v>-1076113</v>
      </c>
      <c r="BP43" s="20">
        <v>-608219.06759999995</v>
      </c>
      <c r="BQ43" s="62"/>
      <c r="BR43" s="62"/>
      <c r="BS43" s="21">
        <v>-608219.06759999995</v>
      </c>
      <c r="BU43" s="429" t="s">
        <v>851</v>
      </c>
      <c r="BV43" s="385"/>
      <c r="BW43" s="430"/>
      <c r="BX43" s="20"/>
      <c r="BY43" s="20"/>
      <c r="BZ43" s="62"/>
      <c r="CA43" s="62"/>
      <c r="CB43" s="21"/>
    </row>
    <row r="44" spans="1:80" ht="15.75">
      <c r="A44" s="155" t="s">
        <v>116</v>
      </c>
      <c r="B44" s="101"/>
      <c r="C44" s="156"/>
      <c r="D44" s="243">
        <v>20060</v>
      </c>
      <c r="E44" s="243">
        <v>11337.912</v>
      </c>
      <c r="F44" s="243">
        <v>115</v>
      </c>
      <c r="G44" s="244"/>
      <c r="H44" s="245">
        <v>11452.912</v>
      </c>
      <c r="J44" s="96" t="s">
        <v>116</v>
      </c>
      <c r="K44" s="60"/>
      <c r="L44" s="93"/>
      <c r="M44" s="62"/>
      <c r="N44" s="20">
        <v>0</v>
      </c>
      <c r="O44" s="62"/>
      <c r="P44" s="62"/>
      <c r="Q44" s="21">
        <v>0</v>
      </c>
      <c r="S44" s="155" t="s">
        <v>116</v>
      </c>
      <c r="T44" s="101"/>
      <c r="U44" s="156"/>
      <c r="V44" s="243">
        <v>-44673</v>
      </c>
      <c r="W44" s="243">
        <v>-25249.179599999999</v>
      </c>
      <c r="X44" s="243"/>
      <c r="Y44" s="244"/>
      <c r="Z44" s="245">
        <v>-25249.179599999999</v>
      </c>
      <c r="AB44" s="96" t="s">
        <v>116</v>
      </c>
      <c r="AC44" s="60"/>
      <c r="AD44" s="93"/>
      <c r="AE44" s="20">
        <v>-54267</v>
      </c>
      <c r="AF44" s="20">
        <v>-30671.7084</v>
      </c>
      <c r="AG44" s="62"/>
      <c r="AH44" s="62"/>
      <c r="AI44" s="21">
        <v>-30671.7084</v>
      </c>
      <c r="AK44" s="429" t="s">
        <v>116</v>
      </c>
      <c r="AL44" s="385"/>
      <c r="AM44" s="430"/>
      <c r="AN44" s="20">
        <v>-69484</v>
      </c>
      <c r="AO44" s="20">
        <v>-39272.356800000001</v>
      </c>
      <c r="AP44" s="62"/>
      <c r="AQ44" s="62"/>
      <c r="AR44" s="21">
        <v>-39272.356800000001</v>
      </c>
      <c r="AT44" s="96" t="s">
        <v>116</v>
      </c>
      <c r="AU44" s="60"/>
      <c r="AV44" s="93"/>
      <c r="AW44" s="20">
        <v>-14429</v>
      </c>
      <c r="AX44" s="20">
        <v>-8155.2708000000002</v>
      </c>
      <c r="AY44" s="62"/>
      <c r="AZ44" s="62"/>
      <c r="BA44" s="21">
        <v>-8155.2708000000002</v>
      </c>
      <c r="BC44" s="96" t="s">
        <v>116</v>
      </c>
      <c r="BD44" s="60"/>
      <c r="BE44" s="93"/>
      <c r="BF44" s="20">
        <v>-28344</v>
      </c>
      <c r="BG44" s="20">
        <v>-16020.0288</v>
      </c>
      <c r="BH44" s="62"/>
      <c r="BI44" s="62"/>
      <c r="BJ44" s="21">
        <v>-16020.0288</v>
      </c>
      <c r="BL44" s="429" t="s">
        <v>116</v>
      </c>
      <c r="BM44" s="385"/>
      <c r="BN44" s="430"/>
      <c r="BO44" s="20">
        <v>-26448</v>
      </c>
      <c r="BP44" s="20">
        <v>-14948.409600000001</v>
      </c>
      <c r="BQ44" s="62"/>
      <c r="BR44" s="62"/>
      <c r="BS44" s="21">
        <v>-14948.409600000001</v>
      </c>
      <c r="BU44" s="429" t="s">
        <v>116</v>
      </c>
      <c r="BV44" s="385"/>
      <c r="BW44" s="430"/>
      <c r="BX44" s="20"/>
      <c r="BY44" s="20"/>
      <c r="BZ44" s="62"/>
      <c r="CA44" s="62"/>
      <c r="CB44" s="21"/>
    </row>
    <row r="45" spans="1:80" ht="15.75">
      <c r="A45" s="164" t="s">
        <v>117</v>
      </c>
      <c r="B45" s="165"/>
      <c r="C45" s="166"/>
      <c r="D45" s="246">
        <v>3519562</v>
      </c>
      <c r="E45" s="246">
        <v>1989256.4424000001</v>
      </c>
      <c r="F45" s="246">
        <v>-9249</v>
      </c>
      <c r="G45" s="247"/>
      <c r="H45" s="248">
        <v>1980007.4424000001</v>
      </c>
      <c r="J45" s="321" t="s">
        <v>117</v>
      </c>
      <c r="K45" s="64"/>
      <c r="L45" s="322"/>
      <c r="M45" s="23">
        <v>1097009</v>
      </c>
      <c r="N45" s="23">
        <v>620029.48679999996</v>
      </c>
      <c r="O45" s="65"/>
      <c r="P45" s="65"/>
      <c r="Q45" s="24">
        <v>620029.48679999996</v>
      </c>
      <c r="S45" s="164" t="s">
        <v>117</v>
      </c>
      <c r="T45" s="165"/>
      <c r="U45" s="166"/>
      <c r="V45" s="246">
        <v>2305155</v>
      </c>
      <c r="W45" s="246">
        <v>1302873.6059999999</v>
      </c>
      <c r="X45" s="246"/>
      <c r="Y45" s="247"/>
      <c r="Z45" s="248">
        <v>1302873.6059999999</v>
      </c>
      <c r="AB45" s="321" t="s">
        <v>117</v>
      </c>
      <c r="AC45" s="64"/>
      <c r="AD45" s="322"/>
      <c r="AE45" s="23">
        <v>3679965</v>
      </c>
      <c r="AF45" s="23">
        <v>2250312.7140000002</v>
      </c>
      <c r="AG45" s="23">
        <v>-170396</v>
      </c>
      <c r="AH45" s="65"/>
      <c r="AI45" s="24">
        <v>2079916.7139999999</v>
      </c>
      <c r="AK45" s="432" t="s">
        <v>117</v>
      </c>
      <c r="AL45" s="433"/>
      <c r="AM45" s="434"/>
      <c r="AN45" s="23">
        <v>4909358</v>
      </c>
      <c r="AO45" s="23">
        <v>2945165.6376</v>
      </c>
      <c r="AP45" s="23">
        <v>-170396</v>
      </c>
      <c r="AQ45" s="65"/>
      <c r="AR45" s="24">
        <v>2774769.6376</v>
      </c>
      <c r="AT45" s="321" t="s">
        <v>117</v>
      </c>
      <c r="AU45" s="64"/>
      <c r="AV45" s="322"/>
      <c r="AW45" s="23">
        <v>998736</v>
      </c>
      <c r="AX45" s="23">
        <v>564485.58719999995</v>
      </c>
      <c r="AY45" s="65"/>
      <c r="AZ45" s="65"/>
      <c r="BA45" s="24">
        <v>564485.58719999995</v>
      </c>
      <c r="BC45" s="321" t="s">
        <v>117</v>
      </c>
      <c r="BD45" s="64"/>
      <c r="BE45" s="322"/>
      <c r="BF45" s="23">
        <v>1984493</v>
      </c>
      <c r="BG45" s="23">
        <v>1121635.4436000001</v>
      </c>
      <c r="BH45" s="65"/>
      <c r="BI45" s="65"/>
      <c r="BJ45" s="24">
        <v>1121635.4436000001</v>
      </c>
      <c r="BL45" s="432" t="s">
        <v>117</v>
      </c>
      <c r="BM45" s="433"/>
      <c r="BN45" s="434"/>
      <c r="BO45" s="23">
        <v>2958994</v>
      </c>
      <c r="BP45" s="23">
        <v>1672423.4088000001</v>
      </c>
      <c r="BQ45" s="65"/>
      <c r="BR45" s="65"/>
      <c r="BS45" s="24">
        <v>1672423.4088000001</v>
      </c>
      <c r="BU45" s="432" t="s">
        <v>117</v>
      </c>
      <c r="BV45" s="433"/>
      <c r="BW45" s="434"/>
      <c r="BX45" s="23"/>
      <c r="BY45" s="23"/>
      <c r="BZ45" s="23"/>
      <c r="CA45" s="65"/>
      <c r="CB45" s="24"/>
    </row>
    <row r="46" spans="1:80" ht="15.75">
      <c r="A46" s="155" t="s">
        <v>687</v>
      </c>
      <c r="B46" s="101"/>
      <c r="C46" s="156"/>
      <c r="D46" s="244"/>
      <c r="E46" s="243">
        <v>0</v>
      </c>
      <c r="F46" s="244"/>
      <c r="G46" s="244"/>
      <c r="H46" s="245">
        <v>0</v>
      </c>
      <c r="J46" s="96" t="s">
        <v>687</v>
      </c>
      <c r="K46" s="60"/>
      <c r="L46" s="93"/>
      <c r="M46" s="62"/>
      <c r="N46" s="20">
        <v>0</v>
      </c>
      <c r="O46" s="62"/>
      <c r="P46" s="62"/>
      <c r="Q46" s="21">
        <v>0</v>
      </c>
      <c r="S46" s="155" t="s">
        <v>687</v>
      </c>
      <c r="T46" s="101"/>
      <c r="U46" s="156"/>
      <c r="V46" s="244"/>
      <c r="W46" s="243">
        <v>0</v>
      </c>
      <c r="X46" s="244"/>
      <c r="Y46" s="244"/>
      <c r="Z46" s="245">
        <v>0</v>
      </c>
      <c r="AB46" s="96" t="s">
        <v>687</v>
      </c>
      <c r="AC46" s="60"/>
      <c r="AD46" s="93"/>
      <c r="AE46" s="62"/>
      <c r="AF46" s="20">
        <v>0</v>
      </c>
      <c r="AG46" s="62"/>
      <c r="AH46" s="62"/>
      <c r="AI46" s="21">
        <v>0</v>
      </c>
      <c r="AK46" s="429" t="s">
        <v>687</v>
      </c>
      <c r="AL46" s="385"/>
      <c r="AM46" s="430"/>
      <c r="AN46" s="62"/>
      <c r="AO46" s="20">
        <v>0</v>
      </c>
      <c r="AP46" s="62"/>
      <c r="AQ46" s="62"/>
      <c r="AR46" s="21">
        <v>0</v>
      </c>
      <c r="AT46" s="96" t="s">
        <v>687</v>
      </c>
      <c r="AU46" s="60"/>
      <c r="AV46" s="93"/>
      <c r="AW46" s="62"/>
      <c r="AX46" s="20">
        <v>0</v>
      </c>
      <c r="AY46" s="62"/>
      <c r="AZ46" s="62"/>
      <c r="BA46" s="21">
        <v>0</v>
      </c>
      <c r="BC46" s="96" t="s">
        <v>687</v>
      </c>
      <c r="BD46" s="60"/>
      <c r="BE46" s="93"/>
      <c r="BF46" s="62"/>
      <c r="BG46" s="20">
        <v>0</v>
      </c>
      <c r="BH46" s="62"/>
      <c r="BI46" s="62"/>
      <c r="BJ46" s="21">
        <v>0</v>
      </c>
      <c r="BL46" s="429" t="s">
        <v>687</v>
      </c>
      <c r="BM46" s="385"/>
      <c r="BN46" s="430"/>
      <c r="BO46" s="62"/>
      <c r="BP46" s="20">
        <v>0</v>
      </c>
      <c r="BQ46" s="62"/>
      <c r="BR46" s="62"/>
      <c r="BS46" s="21">
        <v>0</v>
      </c>
      <c r="BU46" s="429" t="s">
        <v>687</v>
      </c>
      <c r="BV46" s="385"/>
      <c r="BW46" s="430"/>
      <c r="BX46" s="62"/>
      <c r="BY46" s="20"/>
      <c r="BZ46" s="62"/>
      <c r="CA46" s="62"/>
      <c r="CB46" s="21"/>
    </row>
    <row r="47" spans="1:80" ht="15.75">
      <c r="A47" s="249" t="s">
        <v>118</v>
      </c>
      <c r="B47" s="250"/>
      <c r="C47" s="255"/>
      <c r="D47" s="252">
        <v>3519562</v>
      </c>
      <c r="E47" s="252">
        <v>1989256.4424000001</v>
      </c>
      <c r="F47" s="252">
        <v>-9249</v>
      </c>
      <c r="G47" s="253"/>
      <c r="H47" s="254">
        <v>1980007.4424000001</v>
      </c>
      <c r="J47" s="323" t="s">
        <v>118</v>
      </c>
      <c r="K47" s="68"/>
      <c r="L47" s="69"/>
      <c r="M47" s="27">
        <v>1097009</v>
      </c>
      <c r="N47" s="27">
        <v>620029.48679999996</v>
      </c>
      <c r="O47" s="70"/>
      <c r="P47" s="70"/>
      <c r="Q47" s="38">
        <v>620029.48679999996</v>
      </c>
      <c r="S47" s="249" t="s">
        <v>118</v>
      </c>
      <c r="T47" s="250"/>
      <c r="U47" s="255"/>
      <c r="V47" s="252">
        <v>2305155</v>
      </c>
      <c r="W47" s="252">
        <v>1302873.6059999999</v>
      </c>
      <c r="X47" s="252"/>
      <c r="Y47" s="253"/>
      <c r="Z47" s="254">
        <v>1302873.6059999999</v>
      </c>
      <c r="AB47" s="323" t="s">
        <v>118</v>
      </c>
      <c r="AC47" s="68"/>
      <c r="AD47" s="69"/>
      <c r="AE47" s="27">
        <v>3679965</v>
      </c>
      <c r="AF47" s="27">
        <v>2250312.7140000002</v>
      </c>
      <c r="AG47" s="27">
        <v>-170396</v>
      </c>
      <c r="AH47" s="70"/>
      <c r="AI47" s="38">
        <v>2079916.7139999999</v>
      </c>
      <c r="AK47" s="435" t="s">
        <v>118</v>
      </c>
      <c r="AL47" s="436"/>
      <c r="AM47" s="438"/>
      <c r="AN47" s="27">
        <v>4909358</v>
      </c>
      <c r="AO47" s="27">
        <v>2945165.6376</v>
      </c>
      <c r="AP47" s="27">
        <v>-170396</v>
      </c>
      <c r="AQ47" s="70"/>
      <c r="AR47" s="38">
        <v>2774769.6376</v>
      </c>
      <c r="AT47" s="323" t="s">
        <v>118</v>
      </c>
      <c r="AU47" s="68"/>
      <c r="AV47" s="69"/>
      <c r="AW47" s="27">
        <v>998736</v>
      </c>
      <c r="AX47" s="27">
        <v>564485.58719999995</v>
      </c>
      <c r="AY47" s="70"/>
      <c r="AZ47" s="70"/>
      <c r="BA47" s="38">
        <v>564485.58719999995</v>
      </c>
      <c r="BC47" s="323" t="s">
        <v>118</v>
      </c>
      <c r="BD47" s="68"/>
      <c r="BE47" s="69"/>
      <c r="BF47" s="27">
        <v>1984493</v>
      </c>
      <c r="BG47" s="27">
        <v>1121635.4436000001</v>
      </c>
      <c r="BH47" s="70"/>
      <c r="BI47" s="70"/>
      <c r="BJ47" s="38">
        <v>1121635.4436000001</v>
      </c>
      <c r="BL47" s="435" t="s">
        <v>118</v>
      </c>
      <c r="BM47" s="436"/>
      <c r="BN47" s="438"/>
      <c r="BO47" s="27">
        <v>2958994</v>
      </c>
      <c r="BP47" s="27">
        <v>1672423.4088000001</v>
      </c>
      <c r="BQ47" s="70"/>
      <c r="BR47" s="70"/>
      <c r="BS47" s="38">
        <v>1672423.4088000001</v>
      </c>
      <c r="BU47" s="435" t="s">
        <v>118</v>
      </c>
      <c r="BV47" s="436"/>
      <c r="BW47" s="438"/>
      <c r="BX47" s="27"/>
      <c r="BY47" s="27"/>
      <c r="BZ47" s="27"/>
      <c r="CA47" s="70"/>
      <c r="CB47" s="38"/>
    </row>
    <row r="48" spans="1:80" ht="15.75">
      <c r="A48" s="101"/>
      <c r="B48" s="101"/>
      <c r="C48" s="122"/>
      <c r="D48" s="256"/>
      <c r="E48" s="256"/>
      <c r="F48" s="256"/>
      <c r="G48" s="256"/>
      <c r="H48" s="256"/>
      <c r="J48" s="60"/>
      <c r="K48" s="60"/>
      <c r="L48" s="325"/>
      <c r="M48" s="63"/>
      <c r="N48" s="63"/>
      <c r="O48" s="63"/>
      <c r="P48" s="63"/>
      <c r="Q48" s="63"/>
      <c r="S48" s="101"/>
      <c r="T48" s="101"/>
      <c r="U48" s="122"/>
      <c r="V48" s="256"/>
      <c r="W48" s="256"/>
      <c r="X48" s="256"/>
      <c r="Y48" s="256"/>
      <c r="Z48" s="256"/>
      <c r="AB48" s="60"/>
      <c r="AC48" s="60"/>
      <c r="AD48" s="325"/>
      <c r="AE48" s="63"/>
      <c r="AF48" s="63"/>
      <c r="AG48" s="63"/>
      <c r="AH48" s="63"/>
      <c r="AI48" s="63"/>
      <c r="AK48" s="385"/>
      <c r="AL48" s="385"/>
      <c r="AM48" s="439"/>
      <c r="AN48" s="63"/>
      <c r="AO48" s="63"/>
      <c r="AP48" s="63"/>
      <c r="AQ48" s="63"/>
      <c r="AR48" s="63"/>
      <c r="AT48" s="60"/>
      <c r="AU48" s="60"/>
      <c r="AV48" s="325"/>
      <c r="AW48" s="63"/>
      <c r="AX48" s="63"/>
      <c r="AY48" s="63"/>
      <c r="AZ48" s="63"/>
      <c r="BA48" s="63"/>
      <c r="BC48" s="60"/>
      <c r="BD48" s="60"/>
      <c r="BE48" s="325"/>
      <c r="BF48" s="63"/>
      <c r="BG48" s="63"/>
      <c r="BH48" s="63"/>
      <c r="BI48" s="63"/>
      <c r="BJ48" s="63"/>
      <c r="BL48" s="385"/>
      <c r="BM48" s="385"/>
      <c r="BN48" s="439"/>
      <c r="BO48" s="63"/>
      <c r="BP48" s="63"/>
      <c r="BQ48" s="63"/>
      <c r="BR48" s="63"/>
      <c r="BS48" s="63"/>
      <c r="BU48" s="385"/>
      <c r="BV48" s="385"/>
      <c r="BW48" s="439"/>
      <c r="BX48" s="63"/>
      <c r="BY48" s="63"/>
      <c r="BZ48" s="63"/>
      <c r="CA48" s="63"/>
      <c r="CB48" s="63"/>
    </row>
    <row r="49" spans="1:80" ht="15.75">
      <c r="A49" s="101"/>
      <c r="B49" s="101"/>
      <c r="C49" s="257"/>
      <c r="D49" s="256"/>
      <c r="E49" s="256"/>
      <c r="F49" s="258"/>
      <c r="G49" s="258"/>
      <c r="H49" s="258"/>
      <c r="J49" s="60"/>
      <c r="K49" s="60"/>
      <c r="L49" s="97"/>
      <c r="M49" s="63"/>
      <c r="N49" s="63"/>
      <c r="O49" s="326"/>
      <c r="P49" s="326"/>
      <c r="Q49" s="326"/>
      <c r="S49" s="101"/>
      <c r="T49" s="101"/>
      <c r="U49" s="257"/>
      <c r="V49" s="256"/>
      <c r="W49" s="256"/>
      <c r="X49" s="258"/>
      <c r="Y49" s="258"/>
      <c r="Z49" s="258"/>
      <c r="AB49" s="60"/>
      <c r="AC49" s="60"/>
      <c r="AD49" s="97"/>
      <c r="AE49" s="63"/>
      <c r="AF49" s="63"/>
      <c r="AG49" s="326"/>
      <c r="AH49" s="326"/>
      <c r="AI49" s="326"/>
      <c r="AK49" s="385"/>
      <c r="AL49" s="385"/>
      <c r="AM49" s="441"/>
      <c r="AN49" s="445"/>
      <c r="AO49" s="63"/>
      <c r="AP49" s="326"/>
      <c r="AQ49" s="326"/>
      <c r="AR49" s="326"/>
      <c r="AT49" s="60"/>
      <c r="AU49" s="60"/>
      <c r="AV49" s="97"/>
      <c r="AW49" s="63"/>
      <c r="AX49" s="63"/>
      <c r="AY49" s="326"/>
      <c r="AZ49" s="326"/>
      <c r="BA49" s="326"/>
      <c r="BC49" s="60"/>
      <c r="BD49" s="60"/>
      <c r="BE49" s="97"/>
      <c r="BF49" s="63"/>
      <c r="BG49" s="63"/>
      <c r="BH49" s="326"/>
      <c r="BI49" s="326"/>
      <c r="BJ49" s="326"/>
      <c r="BL49" s="385"/>
      <c r="BM49" s="385"/>
      <c r="BN49" s="441"/>
      <c r="BO49" s="63"/>
      <c r="BP49" s="63"/>
      <c r="BQ49" s="326"/>
      <c r="BR49" s="326"/>
      <c r="BS49" s="326"/>
      <c r="BU49" s="385"/>
      <c r="BV49" s="385"/>
      <c r="BW49" s="441"/>
      <c r="BX49" s="445"/>
      <c r="BY49" s="63"/>
      <c r="BZ49" s="326"/>
      <c r="CA49" s="326"/>
      <c r="CB49" s="326"/>
    </row>
    <row r="50" spans="1:80" ht="15.75">
      <c r="A50" s="155" t="s">
        <v>119</v>
      </c>
      <c r="B50" s="101"/>
      <c r="C50" s="122"/>
      <c r="D50" s="259">
        <v>5348320</v>
      </c>
      <c r="E50" s="259">
        <v>3022870.4640000002</v>
      </c>
      <c r="F50" s="256"/>
      <c r="G50" s="256"/>
      <c r="H50" s="245">
        <v>3022870.4640000002</v>
      </c>
      <c r="J50" s="96" t="s">
        <v>119</v>
      </c>
      <c r="K50" s="60"/>
      <c r="L50" s="325"/>
      <c r="M50" s="99">
        <v>6406343</v>
      </c>
      <c r="N50" s="99">
        <v>3620865.0636</v>
      </c>
      <c r="O50" s="63"/>
      <c r="P50" s="63"/>
      <c r="Q50" s="21">
        <v>3620865.0636</v>
      </c>
      <c r="S50" s="155" t="s">
        <v>119</v>
      </c>
      <c r="T50" s="101"/>
      <c r="U50" s="122"/>
      <c r="V50" s="259">
        <v>7398667</v>
      </c>
      <c r="W50" s="259">
        <v>4181726.5883999998</v>
      </c>
      <c r="X50" s="256"/>
      <c r="Y50" s="256"/>
      <c r="Z50" s="245">
        <v>4181726.5883999998</v>
      </c>
      <c r="AB50" s="96" t="s">
        <v>119</v>
      </c>
      <c r="AC50" s="60"/>
      <c r="AD50" s="325"/>
      <c r="AE50" s="99">
        <v>8834510</v>
      </c>
      <c r="AF50" s="99">
        <v>4993265.0520000001</v>
      </c>
      <c r="AG50" s="63"/>
      <c r="AH50" s="63"/>
      <c r="AI50" s="21">
        <v>4993265.0520000001</v>
      </c>
      <c r="AK50" s="429" t="s">
        <v>119</v>
      </c>
      <c r="AL50" s="385"/>
      <c r="AM50" s="439"/>
      <c r="AN50" s="99">
        <v>8131681</v>
      </c>
      <c r="AO50" s="99">
        <v>4596026.1012000004</v>
      </c>
      <c r="AP50" s="63"/>
      <c r="AQ50" s="63"/>
      <c r="AR50" s="21">
        <v>4596026.1012000004</v>
      </c>
      <c r="AT50" s="96" t="s">
        <v>119</v>
      </c>
      <c r="AU50" s="60"/>
      <c r="AV50" s="325"/>
      <c r="AW50" s="99">
        <v>5623418</v>
      </c>
      <c r="AX50" s="99">
        <v>3178355.8536</v>
      </c>
      <c r="AY50" s="63"/>
      <c r="AZ50" s="63"/>
      <c r="BA50" s="21">
        <v>3178355.8536</v>
      </c>
      <c r="BC50" s="96" t="s">
        <v>119</v>
      </c>
      <c r="BD50" s="60"/>
      <c r="BE50" s="325"/>
      <c r="BF50" s="99">
        <v>1066627</v>
      </c>
      <c r="BG50" s="99">
        <v>602857.58039999998</v>
      </c>
      <c r="BH50" s="63"/>
      <c r="BI50" s="63"/>
      <c r="BJ50" s="21">
        <v>602857.58039999998</v>
      </c>
      <c r="BL50" s="429" t="s">
        <v>119</v>
      </c>
      <c r="BM50" s="385"/>
      <c r="BN50" s="439"/>
      <c r="BO50" s="99">
        <v>2148906</v>
      </c>
      <c r="BP50" s="99">
        <v>1214561.6712</v>
      </c>
      <c r="BQ50" s="63"/>
      <c r="BR50" s="63"/>
      <c r="BS50" s="21">
        <v>1214561.6712</v>
      </c>
      <c r="BU50" s="429" t="s">
        <v>119</v>
      </c>
      <c r="BV50" s="385"/>
      <c r="BW50" s="439"/>
      <c r="BX50" s="21"/>
      <c r="BY50" s="21"/>
      <c r="BZ50" s="63"/>
      <c r="CA50" s="63"/>
      <c r="CB50" s="21"/>
    </row>
    <row r="51" spans="1:80" ht="15.75">
      <c r="A51" s="155" t="s">
        <v>120</v>
      </c>
      <c r="B51" s="101"/>
      <c r="C51" s="122"/>
      <c r="D51" s="259">
        <v>2161578</v>
      </c>
      <c r="E51" s="259">
        <v>1221723.8855999999</v>
      </c>
      <c r="F51" s="256"/>
      <c r="G51" s="256"/>
      <c r="H51" s="245">
        <v>1221723.8855999999</v>
      </c>
      <c r="J51" s="96" t="s">
        <v>120</v>
      </c>
      <c r="K51" s="60"/>
      <c r="L51" s="325"/>
      <c r="M51" s="99">
        <v>2163229</v>
      </c>
      <c r="N51" s="99">
        <v>1222657.0308000001</v>
      </c>
      <c r="O51" s="63"/>
      <c r="P51" s="63"/>
      <c r="Q51" s="21">
        <v>1222657.0308000001</v>
      </c>
      <c r="S51" s="155" t="s">
        <v>120</v>
      </c>
      <c r="T51" s="101"/>
      <c r="U51" s="122"/>
      <c r="V51" s="259">
        <v>2055370</v>
      </c>
      <c r="W51" s="259">
        <v>1161695.1240000001</v>
      </c>
      <c r="X51" s="256"/>
      <c r="Y51" s="256"/>
      <c r="Z51" s="245">
        <v>1161695.1240000001</v>
      </c>
      <c r="AB51" s="96" t="s">
        <v>120</v>
      </c>
      <c r="AC51" s="60"/>
      <c r="AD51" s="325"/>
      <c r="AE51" s="99">
        <v>1971926</v>
      </c>
      <c r="AF51" s="99">
        <v>1114532.5752000001</v>
      </c>
      <c r="AG51" s="63"/>
      <c r="AH51" s="63"/>
      <c r="AI51" s="21">
        <v>1114532.5752000001</v>
      </c>
      <c r="AK51" s="429" t="s">
        <v>120</v>
      </c>
      <c r="AL51" s="385"/>
      <c r="AM51" s="439"/>
      <c r="AN51" s="99">
        <v>956232</v>
      </c>
      <c r="AO51" s="99">
        <v>540462.32640000002</v>
      </c>
      <c r="AP51" s="63"/>
      <c r="AQ51" s="63"/>
      <c r="AR51" s="21">
        <v>540462.32640000002</v>
      </c>
      <c r="AT51" s="96" t="s">
        <v>120</v>
      </c>
      <c r="AU51" s="60"/>
      <c r="AV51" s="325"/>
      <c r="AW51" s="99">
        <v>693046</v>
      </c>
      <c r="AX51" s="99">
        <v>391709.5992</v>
      </c>
      <c r="AY51" s="63"/>
      <c r="AZ51" s="63"/>
      <c r="BA51" s="21">
        <v>391709.5992</v>
      </c>
      <c r="BC51" s="96" t="s">
        <v>120</v>
      </c>
      <c r="BD51" s="60"/>
      <c r="BE51" s="325"/>
      <c r="BF51" s="99">
        <v>430433</v>
      </c>
      <c r="BG51" s="99">
        <v>243280.7316</v>
      </c>
      <c r="BH51" s="63"/>
      <c r="BI51" s="63"/>
      <c r="BJ51" s="21">
        <v>243280.7316</v>
      </c>
      <c r="BL51" s="429" t="s">
        <v>120</v>
      </c>
      <c r="BM51" s="385"/>
      <c r="BN51" s="439"/>
      <c r="BO51" s="99">
        <v>53044</v>
      </c>
      <c r="BP51" s="99">
        <v>29980.468799999999</v>
      </c>
      <c r="BQ51" s="63"/>
      <c r="BR51" s="63"/>
      <c r="BS51" s="21">
        <v>29980.468799999999</v>
      </c>
      <c r="BU51" s="429" t="s">
        <v>120</v>
      </c>
      <c r="BV51" s="385"/>
      <c r="BW51" s="439"/>
      <c r="BX51" s="21"/>
      <c r="BY51" s="21"/>
      <c r="BZ51" s="63"/>
      <c r="CA51" s="63"/>
      <c r="CB51" s="21"/>
    </row>
    <row r="52" spans="1:80" ht="15.75">
      <c r="A52" s="155" t="s">
        <v>121</v>
      </c>
      <c r="B52" s="101"/>
      <c r="C52" s="122"/>
      <c r="D52" s="259">
        <v>2109000</v>
      </c>
      <c r="E52" s="259">
        <v>1192006.8</v>
      </c>
      <c r="F52" s="256"/>
      <c r="G52" s="256"/>
      <c r="H52" s="245">
        <v>1192006.8</v>
      </c>
      <c r="J52" s="96" t="s">
        <v>121</v>
      </c>
      <c r="K52" s="60"/>
      <c r="L52" s="325"/>
      <c r="M52" s="99">
        <v>322997</v>
      </c>
      <c r="N52" s="99">
        <v>182557.9044</v>
      </c>
      <c r="O52" s="63"/>
      <c r="P52" s="63"/>
      <c r="Q52" s="21">
        <v>182557.9044</v>
      </c>
      <c r="S52" s="155" t="s">
        <v>121</v>
      </c>
      <c r="T52" s="101"/>
      <c r="U52" s="122"/>
      <c r="V52" s="259">
        <v>703441</v>
      </c>
      <c r="W52" s="259">
        <v>397584.85320000001</v>
      </c>
      <c r="X52" s="256"/>
      <c r="Y52" s="256"/>
      <c r="Z52" s="245">
        <v>397584.85320000001</v>
      </c>
      <c r="AB52" s="96" t="s">
        <v>121</v>
      </c>
      <c r="AC52" s="60"/>
      <c r="AD52" s="325"/>
      <c r="AE52" s="99">
        <v>1132745</v>
      </c>
      <c r="AF52" s="99">
        <v>640227.47400000005</v>
      </c>
      <c r="AG52" s="63"/>
      <c r="AH52" s="63"/>
      <c r="AI52" s="21">
        <v>640227.47400000005</v>
      </c>
      <c r="AK52" s="429" t="s">
        <v>121</v>
      </c>
      <c r="AL52" s="385"/>
      <c r="AM52" s="439"/>
      <c r="AN52" s="99">
        <v>1941582</v>
      </c>
      <c r="AO52" s="99">
        <v>1097382.1464</v>
      </c>
      <c r="AP52" s="63"/>
      <c r="AQ52" s="63"/>
      <c r="AR52" s="21">
        <v>1097382.1464</v>
      </c>
      <c r="AT52" s="96" t="s">
        <v>121</v>
      </c>
      <c r="AU52" s="60"/>
      <c r="AV52" s="325"/>
      <c r="AW52" s="99">
        <v>349459</v>
      </c>
      <c r="AX52" s="99">
        <v>197514.2268</v>
      </c>
      <c r="AY52" s="63"/>
      <c r="AZ52" s="63"/>
      <c r="BA52" s="21">
        <v>197514.2268</v>
      </c>
      <c r="BC52" s="96" t="s">
        <v>121</v>
      </c>
      <c r="BD52" s="60"/>
      <c r="BE52" s="325"/>
      <c r="BF52" s="99">
        <v>639852</v>
      </c>
      <c r="BG52" s="99">
        <v>361644.3504</v>
      </c>
      <c r="BH52" s="63"/>
      <c r="BI52" s="63"/>
      <c r="BJ52" s="21">
        <v>361644.3504</v>
      </c>
      <c r="BL52" s="429" t="s">
        <v>121</v>
      </c>
      <c r="BM52" s="385"/>
      <c r="BN52" s="439"/>
      <c r="BO52" s="99">
        <v>971308</v>
      </c>
      <c r="BP52" s="99">
        <v>548983.28159999999</v>
      </c>
      <c r="BQ52" s="63"/>
      <c r="BR52" s="63"/>
      <c r="BS52" s="21">
        <v>548983.28159999999</v>
      </c>
      <c r="BU52" s="429" t="s">
        <v>121</v>
      </c>
      <c r="BV52" s="385"/>
      <c r="BW52" s="439"/>
      <c r="BX52" s="21"/>
      <c r="BY52" s="21"/>
      <c r="BZ52" s="63"/>
      <c r="CA52" s="63"/>
      <c r="CB52" s="21"/>
    </row>
    <row r="53" spans="1:80" ht="15.75">
      <c r="A53" s="227"/>
      <c r="B53" s="227"/>
      <c r="C53" s="228"/>
      <c r="D53" s="260"/>
      <c r="E53" s="260"/>
      <c r="F53" s="261"/>
      <c r="G53" s="261"/>
      <c r="H53" s="261"/>
      <c r="J53" s="303"/>
      <c r="K53" s="303"/>
      <c r="L53" s="304"/>
      <c r="M53" s="327"/>
      <c r="N53" s="327"/>
      <c r="O53" s="328"/>
      <c r="P53" s="328"/>
      <c r="Q53" s="328"/>
      <c r="S53" s="227"/>
      <c r="T53" s="227"/>
      <c r="U53" s="228"/>
      <c r="V53" s="260"/>
      <c r="W53" s="260"/>
      <c r="X53" s="261"/>
      <c r="Y53" s="261"/>
      <c r="Z53" s="261"/>
      <c r="AB53" s="303"/>
      <c r="AC53" s="303"/>
      <c r="AD53" s="304"/>
      <c r="AE53" s="327"/>
      <c r="AF53" s="327"/>
      <c r="AG53" s="328"/>
      <c r="AH53" s="328"/>
      <c r="AI53" s="328"/>
      <c r="AK53" s="404"/>
      <c r="AL53" s="404"/>
      <c r="AM53" s="405"/>
      <c r="AN53" s="327"/>
      <c r="AO53" s="327"/>
      <c r="AP53" s="328"/>
      <c r="AQ53" s="328"/>
      <c r="AR53" s="328"/>
      <c r="AT53" s="303"/>
      <c r="AU53" s="303"/>
      <c r="AV53" s="304"/>
      <c r="AW53" s="327"/>
      <c r="AX53" s="327"/>
      <c r="AY53" s="328"/>
      <c r="AZ53" s="328"/>
      <c r="BA53" s="328"/>
      <c r="BC53" s="303"/>
      <c r="BD53" s="303"/>
      <c r="BE53" s="304"/>
      <c r="BF53" s="327"/>
      <c r="BG53" s="327"/>
      <c r="BH53" s="328"/>
      <c r="BI53" s="328"/>
      <c r="BJ53" s="328"/>
      <c r="BL53" s="404"/>
      <c r="BM53" s="404"/>
      <c r="BN53" s="405"/>
      <c r="BO53" s="327"/>
      <c r="BP53" s="327"/>
      <c r="BQ53" s="328"/>
      <c r="BR53" s="328"/>
      <c r="BS53" s="328"/>
      <c r="BU53" s="404"/>
      <c r="BV53" s="404"/>
      <c r="BW53" s="405"/>
      <c r="BX53" s="328"/>
      <c r="BY53" s="328"/>
      <c r="BZ53" s="328"/>
      <c r="CA53" s="328"/>
      <c r="CB53" s="328"/>
    </row>
    <row r="54" spans="1:80" ht="15.75">
      <c r="A54" s="101"/>
      <c r="B54" s="101"/>
      <c r="C54" s="104"/>
      <c r="D54" s="244"/>
      <c r="E54" s="256"/>
      <c r="F54" s="258"/>
      <c r="G54" s="262"/>
      <c r="H54" s="262"/>
      <c r="J54" s="60"/>
      <c r="K54" s="60"/>
      <c r="L54" s="61"/>
      <c r="M54" s="62"/>
      <c r="N54" s="63"/>
      <c r="O54" s="326"/>
      <c r="P54" s="98"/>
      <c r="Q54" s="98"/>
      <c r="S54" s="101"/>
      <c r="T54" s="101"/>
      <c r="U54" s="104"/>
      <c r="V54" s="244"/>
      <c r="W54" s="256"/>
      <c r="X54" s="258"/>
      <c r="Y54" s="262"/>
      <c r="Z54" s="262"/>
      <c r="AB54" s="60"/>
      <c r="AC54" s="60"/>
      <c r="AD54" s="61"/>
      <c r="AE54" s="62"/>
      <c r="AF54" s="63"/>
      <c r="AG54" s="326"/>
      <c r="AH54" s="98"/>
      <c r="AI54" s="98"/>
      <c r="AK54" s="385"/>
      <c r="AL54" s="385"/>
      <c r="AM54" s="386"/>
      <c r="AN54" s="431"/>
      <c r="AO54" s="440"/>
      <c r="AP54" s="442"/>
      <c r="AQ54" s="444"/>
      <c r="AR54" s="444"/>
      <c r="AT54" s="60"/>
      <c r="AU54" s="60"/>
      <c r="AV54" s="61"/>
      <c r="AW54" s="62"/>
      <c r="AX54" s="63"/>
      <c r="AY54" s="326"/>
      <c r="AZ54" s="98"/>
      <c r="BA54" s="98"/>
      <c r="BC54" s="60"/>
      <c r="BD54" s="60"/>
      <c r="BE54" s="61"/>
      <c r="BF54" s="62"/>
      <c r="BG54" s="63"/>
      <c r="BH54" s="326"/>
      <c r="BI54" s="98"/>
      <c r="BJ54" s="98"/>
    </row>
    <row r="55" spans="1:80" ht="15.75">
      <c r="A55" s="101"/>
      <c r="B55" s="101"/>
      <c r="C55" s="122"/>
      <c r="D55" s="350">
        <f>D51-D50</f>
        <v>-3186742</v>
      </c>
      <c r="E55" s="256"/>
      <c r="F55" s="256"/>
      <c r="G55" s="256"/>
      <c r="H55" s="256"/>
      <c r="J55" s="60"/>
      <c r="K55" s="60"/>
      <c r="L55" s="325"/>
      <c r="M55" s="350">
        <f>M51-M50</f>
        <v>-4243114</v>
      </c>
      <c r="N55" s="63"/>
      <c r="O55" s="63"/>
      <c r="P55" s="63"/>
      <c r="Q55" s="63"/>
      <c r="S55" s="101"/>
      <c r="T55" s="101"/>
      <c r="U55" s="122"/>
      <c r="V55" s="256"/>
      <c r="W55" s="256"/>
      <c r="X55" s="256"/>
      <c r="Y55" s="256"/>
      <c r="Z55" s="256"/>
      <c r="AB55" s="60"/>
      <c r="AC55" s="60"/>
      <c r="AD55" s="325"/>
      <c r="AE55" s="63"/>
      <c r="AF55" s="63"/>
      <c r="AG55" s="63"/>
      <c r="AH55" s="63"/>
      <c r="AI55" s="63"/>
      <c r="AK55" s="385"/>
      <c r="AL55" s="385"/>
      <c r="AM55" s="439"/>
      <c r="AN55" s="440"/>
      <c r="AO55" s="440"/>
      <c r="AP55" s="440"/>
      <c r="AQ55" s="440"/>
      <c r="AR55" s="440"/>
      <c r="AT55" s="60"/>
      <c r="AU55" s="60"/>
      <c r="AV55" s="325"/>
      <c r="AW55" s="63"/>
      <c r="AX55" s="63"/>
      <c r="AY55" s="63"/>
      <c r="AZ55" s="63"/>
      <c r="BA55" s="63"/>
      <c r="BC55" s="60"/>
      <c r="BD55" s="60"/>
      <c r="BE55" s="325"/>
      <c r="BF55" s="63"/>
      <c r="BG55" s="63"/>
      <c r="BH55" s="63"/>
      <c r="BI55" s="63"/>
      <c r="BJ55" s="63"/>
    </row>
    <row r="56" spans="1:80" ht="15.75">
      <c r="A56" s="155" t="s">
        <v>122</v>
      </c>
      <c r="B56" s="101"/>
      <c r="C56" s="122"/>
      <c r="D56" s="256"/>
      <c r="E56" s="256"/>
      <c r="F56" s="256"/>
      <c r="G56" s="256"/>
      <c r="H56" s="256"/>
      <c r="J56" s="96" t="s">
        <v>122</v>
      </c>
      <c r="K56" s="60"/>
      <c r="L56" s="325"/>
      <c r="M56" s="63"/>
      <c r="N56" s="63"/>
      <c r="O56" s="63"/>
      <c r="P56" s="63"/>
      <c r="Q56" s="63"/>
      <c r="S56" s="155" t="s">
        <v>122</v>
      </c>
      <c r="T56" s="101"/>
      <c r="U56" s="122"/>
      <c r="V56" s="256"/>
      <c r="W56" s="256"/>
      <c r="X56" s="256"/>
      <c r="Y56" s="256"/>
      <c r="Z56" s="256"/>
      <c r="AB56" s="96" t="s">
        <v>122</v>
      </c>
      <c r="AC56" s="60"/>
      <c r="AD56" s="325"/>
      <c r="AE56" s="63"/>
      <c r="AF56" s="63"/>
      <c r="AG56" s="63"/>
      <c r="AH56" s="63"/>
      <c r="AI56" s="63"/>
      <c r="AK56" s="429" t="s">
        <v>122</v>
      </c>
      <c r="AL56" s="385"/>
      <c r="AM56" s="439"/>
      <c r="AN56" s="440"/>
      <c r="AO56" s="440"/>
      <c r="AP56" s="440"/>
      <c r="AQ56" s="440"/>
      <c r="AR56" s="440"/>
      <c r="AT56" s="96" t="s">
        <v>122</v>
      </c>
      <c r="AU56" s="60"/>
      <c r="AV56" s="325"/>
      <c r="AW56" s="63"/>
      <c r="AX56" s="63"/>
      <c r="AY56" s="63"/>
      <c r="AZ56" s="63"/>
      <c r="BA56" s="63"/>
      <c r="BC56" s="96" t="s">
        <v>122</v>
      </c>
      <c r="BD56" s="60"/>
      <c r="BE56" s="325"/>
      <c r="BF56" s="63"/>
      <c r="BG56" s="63"/>
      <c r="BH56" s="63"/>
      <c r="BI56" s="63"/>
      <c r="BJ56" s="63"/>
    </row>
    <row r="57" spans="1:80" ht="15.75">
      <c r="A57" s="155" t="s">
        <v>123</v>
      </c>
      <c r="B57" s="101"/>
      <c r="C57" s="122"/>
      <c r="D57" s="256"/>
      <c r="E57" s="256"/>
      <c r="F57" s="256"/>
      <c r="G57" s="256"/>
      <c r="H57" s="256"/>
      <c r="J57" s="96" t="s">
        <v>123</v>
      </c>
      <c r="K57" s="60"/>
      <c r="L57" s="325"/>
      <c r="M57" s="63"/>
      <c r="N57" s="63"/>
      <c r="O57" s="63"/>
      <c r="P57" s="63"/>
      <c r="Q57" s="63"/>
      <c r="S57" s="155" t="s">
        <v>123</v>
      </c>
      <c r="T57" s="101"/>
      <c r="U57" s="122"/>
      <c r="V57" s="256"/>
      <c r="W57" s="256"/>
      <c r="X57" s="256"/>
      <c r="Y57" s="256"/>
      <c r="Z57" s="256"/>
      <c r="AB57" s="96" t="s">
        <v>123</v>
      </c>
      <c r="AC57" s="60"/>
      <c r="AD57" s="325"/>
      <c r="AE57" s="63"/>
      <c r="AF57" s="63"/>
      <c r="AG57" s="63"/>
      <c r="AH57" s="63"/>
      <c r="AI57" s="63"/>
      <c r="AK57" s="429" t="s">
        <v>123</v>
      </c>
      <c r="AL57" s="385"/>
      <c r="AM57" s="439"/>
      <c r="AN57" s="440"/>
      <c r="AO57" s="440"/>
      <c r="AP57" s="440"/>
      <c r="AQ57" s="440"/>
      <c r="AR57" s="440"/>
      <c r="AT57" s="96" t="s">
        <v>123</v>
      </c>
      <c r="AU57" s="60"/>
      <c r="AV57" s="325"/>
      <c r="AW57" s="63"/>
      <c r="AX57" s="63"/>
      <c r="AY57" s="63"/>
      <c r="AZ57" s="63"/>
      <c r="BA57" s="63"/>
      <c r="BC57" s="96" t="s">
        <v>123</v>
      </c>
      <c r="BD57" s="60"/>
      <c r="BE57" s="325"/>
      <c r="BF57" s="63"/>
      <c r="BG57" s="63"/>
      <c r="BH57" s="63"/>
      <c r="BI57" s="63"/>
      <c r="BJ57" s="63"/>
    </row>
    <row r="58" spans="1:80" ht="15.75">
      <c r="A58" s="155" t="s">
        <v>124</v>
      </c>
      <c r="B58" s="101"/>
      <c r="C58" s="122"/>
      <c r="D58" s="256"/>
      <c r="E58" s="256"/>
      <c r="F58" s="256"/>
      <c r="G58" s="256"/>
      <c r="H58" s="256"/>
      <c r="J58" s="96" t="s">
        <v>124</v>
      </c>
      <c r="K58" s="60"/>
      <c r="L58" s="325"/>
      <c r="M58" s="63"/>
      <c r="N58" s="63"/>
      <c r="O58" s="63"/>
      <c r="P58" s="63"/>
      <c r="Q58" s="63"/>
      <c r="S58" s="155" t="s">
        <v>124</v>
      </c>
      <c r="T58" s="101"/>
      <c r="U58" s="122"/>
      <c r="V58" s="256"/>
      <c r="W58" s="256"/>
      <c r="X58" s="256"/>
      <c r="Y58" s="256"/>
      <c r="Z58" s="256"/>
      <c r="AB58" s="96" t="s">
        <v>124</v>
      </c>
      <c r="AC58" s="60"/>
      <c r="AD58" s="325"/>
      <c r="AE58" s="63"/>
      <c r="AF58" s="63"/>
      <c r="AG58" s="63"/>
      <c r="AH58" s="63"/>
      <c r="AI58" s="63"/>
      <c r="AK58" s="429" t="s">
        <v>124</v>
      </c>
      <c r="AL58" s="385"/>
      <c r="AM58" s="439"/>
      <c r="AN58" s="440"/>
      <c r="AO58" s="440"/>
      <c r="AP58" s="440"/>
      <c r="AQ58" s="440"/>
      <c r="AR58" s="440"/>
      <c r="AT58" s="96" t="s">
        <v>124</v>
      </c>
      <c r="AU58" s="60"/>
      <c r="AV58" s="325"/>
      <c r="AW58" s="63"/>
      <c r="AX58" s="63"/>
      <c r="AY58" s="63"/>
      <c r="AZ58" s="63"/>
      <c r="BA58" s="63"/>
      <c r="BC58" s="96" t="s">
        <v>124</v>
      </c>
      <c r="BD58" s="60"/>
      <c r="BE58" s="325"/>
      <c r="BF58" s="63"/>
      <c r="BG58" s="63"/>
      <c r="BH58" s="63"/>
      <c r="BI58" s="63"/>
      <c r="BJ58" s="63"/>
    </row>
    <row r="59" spans="1:80" ht="15.75">
      <c r="A59" s="227"/>
      <c r="B59" s="227"/>
      <c r="C59" s="228"/>
      <c r="D59" s="260"/>
      <c r="E59" s="260"/>
      <c r="F59" s="260"/>
      <c r="G59" s="260"/>
      <c r="H59" s="260"/>
      <c r="J59" s="303"/>
      <c r="K59" s="303"/>
      <c r="L59" s="304"/>
      <c r="M59" s="327"/>
      <c r="N59" s="327"/>
      <c r="O59" s="327"/>
      <c r="P59" s="327"/>
      <c r="Q59" s="327"/>
      <c r="S59" s="227"/>
      <c r="T59" s="227"/>
      <c r="U59" s="228"/>
      <c r="V59" s="260"/>
      <c r="W59" s="260"/>
      <c r="X59" s="260"/>
      <c r="Y59" s="260"/>
      <c r="Z59" s="260"/>
      <c r="AB59" s="303"/>
      <c r="AC59" s="303"/>
      <c r="AD59" s="304"/>
      <c r="AE59" s="327"/>
      <c r="AF59" s="327"/>
      <c r="AG59" s="327"/>
      <c r="AH59" s="327"/>
      <c r="AI59" s="327"/>
      <c r="AK59" s="404"/>
      <c r="AL59" s="404"/>
      <c r="AM59" s="405"/>
      <c r="AN59" s="443"/>
      <c r="AO59" s="443"/>
      <c r="AP59" s="443"/>
      <c r="AQ59" s="443"/>
      <c r="AR59" s="443"/>
      <c r="AT59" s="303"/>
      <c r="AU59" s="303"/>
      <c r="AV59" s="304"/>
      <c r="AW59" s="327"/>
      <c r="AX59" s="327"/>
      <c r="AY59" s="327"/>
      <c r="AZ59" s="327"/>
      <c r="BA59" s="327"/>
      <c r="BC59" s="303"/>
      <c r="BD59" s="303"/>
      <c r="BE59" s="304"/>
      <c r="BF59" s="327"/>
      <c r="BG59" s="327"/>
      <c r="BH59" s="327"/>
      <c r="BI59" s="327"/>
      <c r="BJ59" s="327"/>
    </row>
    <row r="60" spans="1:80" ht="15.75">
      <c r="A60" s="101"/>
      <c r="B60" s="101"/>
      <c r="C60" s="104"/>
      <c r="D60" s="104"/>
      <c r="E60" s="104"/>
      <c r="F60" s="101"/>
      <c r="G60" s="101"/>
      <c r="H60" s="101"/>
      <c r="J60" s="60"/>
      <c r="K60" s="60"/>
      <c r="L60" s="61"/>
      <c r="M60" s="61"/>
      <c r="N60" s="61"/>
      <c r="O60" s="60"/>
      <c r="P60" s="60"/>
      <c r="Q60" s="60"/>
      <c r="S60" s="101"/>
      <c r="T60" s="101"/>
      <c r="U60" s="104"/>
      <c r="V60" s="104"/>
      <c r="W60" s="104"/>
      <c r="X60" s="101"/>
      <c r="Y60" s="101"/>
      <c r="Z60" s="101"/>
      <c r="AB60" s="60"/>
      <c r="AC60" s="60"/>
      <c r="AD60" s="61"/>
      <c r="AE60" s="61"/>
      <c r="AF60" s="61"/>
      <c r="AG60" s="60"/>
      <c r="AH60" s="60"/>
      <c r="AI60" s="60"/>
      <c r="AK60" s="60"/>
      <c r="AL60" s="60"/>
      <c r="AM60" s="61"/>
      <c r="AN60" s="61"/>
      <c r="AO60" s="61"/>
      <c r="AP60" s="60"/>
      <c r="AQ60" s="60"/>
      <c r="AR60" s="60"/>
      <c r="AT60" s="60"/>
      <c r="AU60" s="60"/>
      <c r="AV60" s="61"/>
      <c r="AW60" s="61"/>
      <c r="AX60" s="61"/>
      <c r="AY60" s="60"/>
      <c r="AZ60" s="60"/>
      <c r="BA60" s="60"/>
      <c r="BC60" s="60"/>
      <c r="BD60" s="60"/>
      <c r="BE60" s="61"/>
      <c r="BF60" s="61"/>
      <c r="BG60" s="61"/>
      <c r="BH60" s="60"/>
      <c r="BI60" s="60"/>
      <c r="BJ60" s="60"/>
    </row>
    <row r="61" spans="1:80" ht="15.75">
      <c r="A61" s="263" t="s">
        <v>125</v>
      </c>
      <c r="B61" s="230"/>
      <c r="C61" s="233"/>
      <c r="D61" s="233"/>
      <c r="E61" s="233"/>
      <c r="F61" s="230"/>
      <c r="G61" s="230"/>
      <c r="H61" s="264" t="s">
        <v>79</v>
      </c>
      <c r="J61" s="329" t="s">
        <v>125</v>
      </c>
      <c r="K61" s="306"/>
      <c r="L61" s="309"/>
      <c r="M61" s="309"/>
      <c r="N61" s="309"/>
      <c r="O61" s="306"/>
      <c r="P61" s="306"/>
      <c r="Q61" s="330" t="s">
        <v>79</v>
      </c>
      <c r="S61" s="263" t="s">
        <v>125</v>
      </c>
      <c r="T61" s="230"/>
      <c r="U61" s="233"/>
      <c r="V61" s="233"/>
      <c r="W61" s="233"/>
      <c r="X61" s="230"/>
      <c r="Y61" s="230"/>
      <c r="Z61" s="264" t="s">
        <v>79</v>
      </c>
      <c r="AB61" s="329" t="s">
        <v>125</v>
      </c>
      <c r="AC61" s="306"/>
      <c r="AD61" s="309"/>
      <c r="AE61" s="309"/>
      <c r="AF61" s="309"/>
      <c r="AG61" s="306"/>
      <c r="AH61" s="306"/>
      <c r="AI61" s="330" t="s">
        <v>79</v>
      </c>
      <c r="AK61" s="329" t="s">
        <v>125</v>
      </c>
      <c r="AL61" s="306"/>
      <c r="AM61" s="309"/>
      <c r="AN61" s="309"/>
      <c r="AO61" s="309"/>
      <c r="AP61" s="306"/>
      <c r="AQ61" s="306"/>
      <c r="AR61" s="330" t="s">
        <v>79</v>
      </c>
      <c r="AT61" s="329" t="s">
        <v>125</v>
      </c>
      <c r="AU61" s="306"/>
      <c r="AV61" s="309"/>
      <c r="AW61" s="309"/>
      <c r="AX61" s="309"/>
      <c r="AY61" s="306"/>
      <c r="AZ61" s="306"/>
      <c r="BA61" s="330" t="s">
        <v>79</v>
      </c>
      <c r="BC61" s="329" t="s">
        <v>125</v>
      </c>
      <c r="BD61" s="306"/>
      <c r="BE61" s="309"/>
      <c r="BF61" s="309"/>
      <c r="BG61" s="309"/>
      <c r="BH61" s="306"/>
      <c r="BI61" s="306"/>
      <c r="BJ61" s="330" t="s">
        <v>79</v>
      </c>
    </row>
    <row r="62" spans="1:80" ht="15.75">
      <c r="J62" s="60"/>
      <c r="K62" s="60"/>
      <c r="L62" s="61"/>
      <c r="M62" s="61"/>
      <c r="N62" s="61"/>
      <c r="O62" s="60"/>
      <c r="P62" s="60"/>
      <c r="Q62" s="97"/>
      <c r="AB62" s="60"/>
      <c r="AC62" s="60"/>
      <c r="AD62" s="61"/>
      <c r="AE62" s="61"/>
      <c r="AF62" s="61"/>
      <c r="AG62" s="60"/>
      <c r="AH62" s="60"/>
      <c r="AI62" s="97"/>
      <c r="AK62" s="60"/>
      <c r="AL62" s="60"/>
      <c r="AM62" s="61"/>
      <c r="AN62" s="61"/>
      <c r="AO62" s="61"/>
      <c r="AP62" s="60"/>
      <c r="AQ62" s="60"/>
      <c r="AR62" s="97"/>
      <c r="AT62" s="60"/>
      <c r="AU62" s="60"/>
      <c r="AV62" s="61"/>
      <c r="AW62" s="61"/>
      <c r="AX62" s="61"/>
      <c r="AY62" s="60"/>
      <c r="AZ62" s="60"/>
      <c r="BA62" s="97"/>
      <c r="BC62" s="60"/>
      <c r="BD62" s="60"/>
      <c r="BE62" s="61"/>
      <c r="BF62" s="61"/>
      <c r="BG62" s="61"/>
      <c r="BH62" s="60"/>
      <c r="BI62" s="60"/>
      <c r="BJ62" s="97"/>
    </row>
    <row r="65" spans="1:74" s="90" customFormat="1" ht="15.75" outlineLevel="1">
      <c r="A65" s="8" t="s">
        <v>185</v>
      </c>
      <c r="B65" s="60"/>
      <c r="C65" s="9" t="s">
        <v>634</v>
      </c>
      <c r="D65" s="10">
        <v>712</v>
      </c>
      <c r="E65" s="9" t="s">
        <v>635</v>
      </c>
      <c r="F65" s="8" t="s">
        <v>126</v>
      </c>
      <c r="J65" s="8" t="s">
        <v>185</v>
      </c>
      <c r="K65" s="60"/>
      <c r="L65" s="60"/>
      <c r="M65" s="60"/>
      <c r="N65" s="60"/>
      <c r="O65" s="60"/>
      <c r="P65" s="61"/>
      <c r="Q65" s="61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  <c r="AD65" s="60"/>
      <c r="AE65" s="61"/>
      <c r="AF65" s="60"/>
      <c r="AG65" s="60"/>
      <c r="AH65" s="60"/>
      <c r="AI65" s="9" t="s">
        <v>634</v>
      </c>
      <c r="AJ65" s="10">
        <v>803</v>
      </c>
      <c r="AK65" s="9" t="s">
        <v>635</v>
      </c>
      <c r="AL65" s="8"/>
      <c r="AT65" s="8" t="s">
        <v>185</v>
      </c>
      <c r="AU65" s="60"/>
      <c r="AV65" s="60"/>
      <c r="AW65" s="60"/>
      <c r="AX65" s="60"/>
      <c r="AY65" s="60"/>
      <c r="AZ65" s="61"/>
      <c r="BA65" s="61"/>
      <c r="BB65" s="550"/>
      <c r="BC65" s="60"/>
      <c r="BD65" s="60"/>
      <c r="BE65" s="60"/>
      <c r="BF65" s="550"/>
      <c r="BG65" s="60"/>
      <c r="BH65" s="60"/>
      <c r="BI65" s="550"/>
      <c r="BJ65" s="550"/>
      <c r="BK65" s="60"/>
      <c r="BL65" s="550"/>
      <c r="BM65" s="61"/>
      <c r="BN65" s="60"/>
      <c r="BO65" s="61"/>
      <c r="BP65" s="60"/>
      <c r="BQ65" s="60"/>
      <c r="BR65" s="60"/>
      <c r="BS65" s="9" t="s">
        <v>634</v>
      </c>
      <c r="BT65" s="10">
        <v>903</v>
      </c>
      <c r="BU65" s="9" t="s">
        <v>635</v>
      </c>
      <c r="BV65" s="8"/>
    </row>
    <row r="66" spans="1:74" s="90" customFormat="1" ht="15.75" outlineLevel="1">
      <c r="A66" s="11" t="s">
        <v>186</v>
      </c>
      <c r="B66" s="60"/>
      <c r="C66" s="9" t="s">
        <v>636</v>
      </c>
      <c r="D66" s="8" t="s">
        <v>827</v>
      </c>
      <c r="E66" s="9" t="s">
        <v>637</v>
      </c>
      <c r="F66" s="8" t="s">
        <v>127</v>
      </c>
      <c r="J66" s="11" t="s">
        <v>186</v>
      </c>
      <c r="K66" s="60"/>
      <c r="L66" s="60"/>
      <c r="M66" s="60"/>
      <c r="N66" s="60"/>
      <c r="O66" s="60"/>
      <c r="P66" s="61"/>
      <c r="Q66" s="61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  <c r="AD66" s="60"/>
      <c r="AE66" s="61"/>
      <c r="AF66" s="60"/>
      <c r="AG66" s="60"/>
      <c r="AH66" s="60"/>
      <c r="AI66" s="9" t="s">
        <v>636</v>
      </c>
      <c r="AJ66" s="8" t="s">
        <v>827</v>
      </c>
      <c r="AK66" s="9" t="s">
        <v>637</v>
      </c>
      <c r="AL66" s="8"/>
      <c r="AT66" s="11" t="s">
        <v>186</v>
      </c>
      <c r="AU66" s="60"/>
      <c r="AV66" s="60"/>
      <c r="AW66" s="60"/>
      <c r="AX66" s="60"/>
      <c r="AY66" s="60"/>
      <c r="AZ66" s="61"/>
      <c r="BA66" s="61"/>
      <c r="BB66" s="550"/>
      <c r="BC66" s="60"/>
      <c r="BD66" s="60"/>
      <c r="BE66" s="60"/>
      <c r="BF66" s="550"/>
      <c r="BG66" s="60"/>
      <c r="BH66" s="60"/>
      <c r="BI66" s="550"/>
      <c r="BJ66" s="550"/>
      <c r="BK66" s="60"/>
      <c r="BL66" s="550"/>
      <c r="BM66" s="61"/>
      <c r="BN66" s="60"/>
      <c r="BO66" s="61"/>
      <c r="BP66" s="60"/>
      <c r="BQ66" s="60"/>
      <c r="BR66" s="60"/>
      <c r="BS66" s="9" t="s">
        <v>636</v>
      </c>
      <c r="BT66" s="8" t="s">
        <v>827</v>
      </c>
      <c r="BU66" s="9" t="s">
        <v>637</v>
      </c>
      <c r="BV66" s="8"/>
    </row>
    <row r="67" spans="1:74" s="90" customFormat="1" ht="15.75" outlineLevel="1">
      <c r="A67" s="11" t="s">
        <v>128</v>
      </c>
      <c r="B67" s="60"/>
      <c r="C67" s="9" t="s">
        <v>23</v>
      </c>
      <c r="D67" s="8" t="s">
        <v>828</v>
      </c>
      <c r="E67" s="9" t="s">
        <v>639</v>
      </c>
      <c r="F67" s="8" t="s">
        <v>187</v>
      </c>
      <c r="J67" s="11" t="s">
        <v>128</v>
      </c>
      <c r="K67" s="60"/>
      <c r="L67" s="60"/>
      <c r="M67" s="60"/>
      <c r="N67" s="60"/>
      <c r="O67" s="60"/>
      <c r="P67" s="61"/>
      <c r="Q67" s="61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  <c r="AD67" s="60"/>
      <c r="AE67" s="61"/>
      <c r="AF67" s="60"/>
      <c r="AG67" s="60"/>
      <c r="AH67" s="60"/>
      <c r="AI67" s="9" t="s">
        <v>23</v>
      </c>
      <c r="AJ67" s="8" t="s">
        <v>828</v>
      </c>
      <c r="AK67" s="9" t="s">
        <v>639</v>
      </c>
      <c r="AL67" s="8" t="s">
        <v>225</v>
      </c>
      <c r="AT67" s="11" t="s">
        <v>128</v>
      </c>
      <c r="AU67" s="60"/>
      <c r="AV67" s="60"/>
      <c r="AW67" s="60"/>
      <c r="AX67" s="60"/>
      <c r="AY67" s="60"/>
      <c r="AZ67" s="61"/>
      <c r="BA67" s="61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1"/>
      <c r="BN67" s="60"/>
      <c r="BO67" s="61"/>
      <c r="BP67" s="60"/>
      <c r="BQ67" s="60"/>
      <c r="BR67" s="60"/>
      <c r="BS67" s="9" t="s">
        <v>23</v>
      </c>
      <c r="BT67" s="8" t="s">
        <v>828</v>
      </c>
      <c r="BU67" s="9" t="s">
        <v>639</v>
      </c>
      <c r="BV67" s="8" t="s">
        <v>320</v>
      </c>
    </row>
    <row r="68" spans="1:74" s="90" customFormat="1" ht="15.75" outlineLevel="1">
      <c r="A68" s="60"/>
      <c r="B68" s="78" t="s">
        <v>192</v>
      </c>
      <c r="C68" s="25" t="s">
        <v>178</v>
      </c>
      <c r="D68" s="25" t="s">
        <v>197</v>
      </c>
      <c r="E68" s="25" t="s">
        <v>179</v>
      </c>
      <c r="F68" s="78" t="s">
        <v>198</v>
      </c>
      <c r="J68" s="60"/>
      <c r="K68" s="60"/>
      <c r="L68" s="60"/>
      <c r="M68" s="60"/>
      <c r="N68" s="76"/>
      <c r="O68" s="25" t="s">
        <v>647</v>
      </c>
      <c r="P68" s="25" t="s">
        <v>879</v>
      </c>
      <c r="Q68" s="25" t="s">
        <v>879</v>
      </c>
      <c r="R68" s="77"/>
      <c r="S68" s="25" t="s">
        <v>188</v>
      </c>
      <c r="T68" s="25" t="s">
        <v>188</v>
      </c>
      <c r="U68" s="25" t="s">
        <v>188</v>
      </c>
      <c r="V68" s="25" t="s">
        <v>189</v>
      </c>
      <c r="W68" s="25" t="s">
        <v>189</v>
      </c>
      <c r="X68" s="25" t="s">
        <v>189</v>
      </c>
      <c r="Y68" s="25" t="s">
        <v>190</v>
      </c>
      <c r="Z68" s="77"/>
      <c r="AA68" s="25" t="s">
        <v>191</v>
      </c>
      <c r="AB68" s="25" t="s">
        <v>192</v>
      </c>
      <c r="AC68" s="25" t="s">
        <v>193</v>
      </c>
      <c r="AD68" s="77"/>
      <c r="AE68" s="25" t="s">
        <v>194</v>
      </c>
      <c r="AF68" s="25" t="s">
        <v>192</v>
      </c>
      <c r="AG68" s="78" t="s">
        <v>196</v>
      </c>
      <c r="AH68" s="78" t="s">
        <v>192</v>
      </c>
      <c r="AI68" s="25" t="s">
        <v>178</v>
      </c>
      <c r="AJ68" s="25" t="s">
        <v>197</v>
      </c>
      <c r="AK68" s="25" t="s">
        <v>179</v>
      </c>
      <c r="AL68" s="78" t="s">
        <v>198</v>
      </c>
      <c r="AT68" s="60"/>
      <c r="AU68" s="60"/>
      <c r="AV68" s="60"/>
      <c r="AW68" s="60"/>
      <c r="AX68" s="76"/>
      <c r="AY68" s="25" t="s">
        <v>647</v>
      </c>
      <c r="AZ68" s="25" t="s">
        <v>879</v>
      </c>
      <c r="BA68" s="25" t="s">
        <v>879</v>
      </c>
      <c r="BB68" s="77"/>
      <c r="BC68" s="25" t="s">
        <v>188</v>
      </c>
      <c r="BD68" s="25" t="s">
        <v>188</v>
      </c>
      <c r="BE68" s="25" t="s">
        <v>188</v>
      </c>
      <c r="BF68" s="25" t="s">
        <v>189</v>
      </c>
      <c r="BG68" s="25" t="s">
        <v>189</v>
      </c>
      <c r="BH68" s="25" t="s">
        <v>189</v>
      </c>
      <c r="BI68" s="25" t="s">
        <v>190</v>
      </c>
      <c r="BJ68" s="77"/>
      <c r="BK68" s="25" t="s">
        <v>191</v>
      </c>
      <c r="BL68" s="25" t="s">
        <v>192</v>
      </c>
      <c r="BM68" s="25" t="s">
        <v>193</v>
      </c>
      <c r="BN68" s="77"/>
      <c r="BO68" s="25" t="s">
        <v>194</v>
      </c>
      <c r="BP68" s="25" t="s">
        <v>192</v>
      </c>
      <c r="BQ68" s="78" t="s">
        <v>196</v>
      </c>
      <c r="BR68" s="78" t="s">
        <v>192</v>
      </c>
      <c r="BS68" s="25" t="s">
        <v>178</v>
      </c>
      <c r="BT68" s="25" t="s">
        <v>197</v>
      </c>
      <c r="BU68" s="25" t="s">
        <v>179</v>
      </c>
      <c r="BV68" s="78" t="s">
        <v>198</v>
      </c>
    </row>
    <row r="69" spans="1:74" s="90" customFormat="1" ht="15.75" outlineLevel="1">
      <c r="A69" s="11" t="s">
        <v>199</v>
      </c>
      <c r="B69" s="80" t="s">
        <v>211</v>
      </c>
      <c r="C69" s="81"/>
      <c r="D69" s="79" t="s">
        <v>212</v>
      </c>
      <c r="E69" s="79" t="s">
        <v>181</v>
      </c>
      <c r="F69" s="80" t="s">
        <v>192</v>
      </c>
      <c r="J69" s="11" t="s">
        <v>199</v>
      </c>
      <c r="K69" s="60"/>
      <c r="L69" s="60"/>
      <c r="M69" s="60"/>
      <c r="N69" s="76"/>
      <c r="O69" s="79" t="s">
        <v>180</v>
      </c>
      <c r="P69" s="79" t="s">
        <v>200</v>
      </c>
      <c r="Q69" s="79" t="s">
        <v>200</v>
      </c>
      <c r="R69" s="79" t="s">
        <v>852</v>
      </c>
      <c r="S69" s="79" t="s">
        <v>201</v>
      </c>
      <c r="T69" s="79" t="s">
        <v>202</v>
      </c>
      <c r="U69" s="79" t="s">
        <v>203</v>
      </c>
      <c r="V69" s="79" t="s">
        <v>201</v>
      </c>
      <c r="W69" s="79" t="s">
        <v>202</v>
      </c>
      <c r="X69" s="79" t="s">
        <v>203</v>
      </c>
      <c r="Y69" s="79" t="s">
        <v>204</v>
      </c>
      <c r="Z69" s="79" t="s">
        <v>151</v>
      </c>
      <c r="AA69" s="79" t="s">
        <v>205</v>
      </c>
      <c r="AB69" s="79" t="s">
        <v>206</v>
      </c>
      <c r="AC69" s="79" t="s">
        <v>207</v>
      </c>
      <c r="AD69" s="79" t="s">
        <v>851</v>
      </c>
      <c r="AE69" s="79" t="s">
        <v>208</v>
      </c>
      <c r="AF69" s="79" t="s">
        <v>209</v>
      </c>
      <c r="AG69" s="80" t="s">
        <v>210</v>
      </c>
      <c r="AH69" s="80" t="s">
        <v>211</v>
      </c>
      <c r="AI69" s="81"/>
      <c r="AJ69" s="79" t="s">
        <v>212</v>
      </c>
      <c r="AK69" s="79" t="s">
        <v>181</v>
      </c>
      <c r="AL69" s="80" t="s">
        <v>192</v>
      </c>
      <c r="AT69" s="11" t="s">
        <v>199</v>
      </c>
      <c r="AU69" s="60"/>
      <c r="AV69" s="60"/>
      <c r="AW69" s="60"/>
      <c r="AX69" s="76"/>
      <c r="AY69" s="79" t="s">
        <v>180</v>
      </c>
      <c r="AZ69" s="79" t="s">
        <v>200</v>
      </c>
      <c r="BA69" s="79" t="s">
        <v>200</v>
      </c>
      <c r="BB69" s="79" t="s">
        <v>852</v>
      </c>
      <c r="BC69" s="79" t="s">
        <v>201</v>
      </c>
      <c r="BD69" s="79" t="s">
        <v>202</v>
      </c>
      <c r="BE69" s="79" t="s">
        <v>203</v>
      </c>
      <c r="BF69" s="79" t="s">
        <v>201</v>
      </c>
      <c r="BG69" s="79" t="s">
        <v>202</v>
      </c>
      <c r="BH69" s="79" t="s">
        <v>203</v>
      </c>
      <c r="BI69" s="79" t="s">
        <v>204</v>
      </c>
      <c r="BJ69" s="79" t="s">
        <v>151</v>
      </c>
      <c r="BK69" s="79" t="s">
        <v>205</v>
      </c>
      <c r="BL69" s="79" t="s">
        <v>206</v>
      </c>
      <c r="BM69" s="79" t="s">
        <v>207</v>
      </c>
      <c r="BN69" s="79" t="s">
        <v>851</v>
      </c>
      <c r="BO69" s="79" t="s">
        <v>208</v>
      </c>
      <c r="BP69" s="79" t="s">
        <v>209</v>
      </c>
      <c r="BQ69" s="80" t="s">
        <v>210</v>
      </c>
      <c r="BR69" s="80" t="s">
        <v>211</v>
      </c>
      <c r="BS69" s="81"/>
      <c r="BT69" s="79" t="s">
        <v>212</v>
      </c>
      <c r="BU69" s="79" t="s">
        <v>181</v>
      </c>
      <c r="BV69" s="80" t="s">
        <v>192</v>
      </c>
    </row>
    <row r="70" spans="1:74" s="90" customFormat="1" ht="15.75" outlineLevel="1">
      <c r="A70" s="82"/>
      <c r="B70" s="80" t="s">
        <v>218</v>
      </c>
      <c r="C70" s="84" t="s">
        <v>219</v>
      </c>
      <c r="D70" s="84" t="s">
        <v>219</v>
      </c>
      <c r="E70" s="84" t="s">
        <v>183</v>
      </c>
      <c r="F70" s="86" t="s">
        <v>183</v>
      </c>
      <c r="J70" s="82"/>
      <c r="K70" s="265"/>
      <c r="L70" s="265"/>
      <c r="M70" s="265"/>
      <c r="N70" s="83" t="s">
        <v>184</v>
      </c>
      <c r="O70" s="84" t="s">
        <v>182</v>
      </c>
      <c r="P70" s="84" t="s">
        <v>213</v>
      </c>
      <c r="Q70" s="84" t="s">
        <v>214</v>
      </c>
      <c r="R70" s="85"/>
      <c r="S70" s="84" t="s">
        <v>577</v>
      </c>
      <c r="T70" s="84" t="s">
        <v>754</v>
      </c>
      <c r="U70" s="84" t="s">
        <v>577</v>
      </c>
      <c r="V70" s="84" t="s">
        <v>577</v>
      </c>
      <c r="W70" s="84" t="s">
        <v>754</v>
      </c>
      <c r="X70" s="84" t="s">
        <v>577</v>
      </c>
      <c r="Y70" s="84" t="s">
        <v>189</v>
      </c>
      <c r="Z70" s="85"/>
      <c r="AA70" s="84" t="s">
        <v>215</v>
      </c>
      <c r="AB70" s="84" t="s">
        <v>851</v>
      </c>
      <c r="AC70" s="85"/>
      <c r="AD70" s="85"/>
      <c r="AE70" s="84" t="s">
        <v>216</v>
      </c>
      <c r="AF70" s="84" t="s">
        <v>851</v>
      </c>
      <c r="AG70" s="80" t="s">
        <v>217</v>
      </c>
      <c r="AH70" s="80" t="s">
        <v>218</v>
      </c>
      <c r="AI70" s="84" t="s">
        <v>219</v>
      </c>
      <c r="AJ70" s="84" t="s">
        <v>219</v>
      </c>
      <c r="AK70" s="84" t="s">
        <v>183</v>
      </c>
      <c r="AL70" s="86" t="s">
        <v>183</v>
      </c>
      <c r="AT70" s="82"/>
      <c r="AU70" s="265"/>
      <c r="AV70" s="265"/>
      <c r="AW70" s="265"/>
      <c r="AX70" s="83" t="s">
        <v>184</v>
      </c>
      <c r="AY70" s="84" t="s">
        <v>182</v>
      </c>
      <c r="AZ70" s="84" t="s">
        <v>213</v>
      </c>
      <c r="BA70" s="84" t="s">
        <v>214</v>
      </c>
      <c r="BB70" s="85"/>
      <c r="BC70" s="84" t="s">
        <v>577</v>
      </c>
      <c r="BD70" s="84" t="s">
        <v>754</v>
      </c>
      <c r="BE70" s="84" t="s">
        <v>577</v>
      </c>
      <c r="BF70" s="84" t="s">
        <v>577</v>
      </c>
      <c r="BG70" s="84" t="s">
        <v>754</v>
      </c>
      <c r="BH70" s="84" t="s">
        <v>577</v>
      </c>
      <c r="BI70" s="84" t="s">
        <v>189</v>
      </c>
      <c r="BJ70" s="85"/>
      <c r="BK70" s="84" t="s">
        <v>215</v>
      </c>
      <c r="BL70" s="84" t="s">
        <v>851</v>
      </c>
      <c r="BM70" s="85"/>
      <c r="BN70" s="85"/>
      <c r="BO70" s="84" t="s">
        <v>216</v>
      </c>
      <c r="BP70" s="84" t="s">
        <v>851</v>
      </c>
      <c r="BQ70" s="80" t="s">
        <v>217</v>
      </c>
      <c r="BR70" s="80" t="s">
        <v>218</v>
      </c>
      <c r="BS70" s="84" t="s">
        <v>219</v>
      </c>
      <c r="BT70" s="84" t="s">
        <v>219</v>
      </c>
      <c r="BU70" s="84" t="s">
        <v>183</v>
      </c>
      <c r="BV70" s="86" t="s">
        <v>183</v>
      </c>
    </row>
    <row r="71" spans="1:74" s="90" customFormat="1" ht="15.75" outlineLevel="1">
      <c r="A71" s="26" t="s">
        <v>220</v>
      </c>
      <c r="B71" s="21">
        <v>2299976.645091</v>
      </c>
      <c r="C71" s="20">
        <v>-4803.2160000000003</v>
      </c>
      <c r="D71" s="62"/>
      <c r="E71" s="62"/>
      <c r="F71" s="21">
        <v>2295173.429091</v>
      </c>
      <c r="J71" s="26" t="s">
        <v>220</v>
      </c>
      <c r="K71" s="60"/>
      <c r="L71" s="60"/>
      <c r="M71" s="60"/>
      <c r="N71" s="9">
        <v>25</v>
      </c>
      <c r="O71" s="87">
        <v>56.52</v>
      </c>
      <c r="P71" s="20">
        <v>1748351.5252139999</v>
      </c>
      <c r="Q71" s="20">
        <v>-694902.81821299996</v>
      </c>
      <c r="R71" s="20">
        <v>1053448.7070009999</v>
      </c>
      <c r="S71" s="20">
        <v>-183669.12303799999</v>
      </c>
      <c r="T71" s="20">
        <v>0</v>
      </c>
      <c r="U71" s="20">
        <v>-57017.267199000002</v>
      </c>
      <c r="V71" s="20">
        <v>346.479243</v>
      </c>
      <c r="W71" s="20">
        <v>0</v>
      </c>
      <c r="X71" s="20">
        <v>0</v>
      </c>
      <c r="Y71" s="20">
        <v>-240339.91099400001</v>
      </c>
      <c r="Z71" s="20">
        <v>813108.79600700003</v>
      </c>
      <c r="AA71" s="20">
        <v>77071.390539</v>
      </c>
      <c r="AB71" s="20">
        <v>890180.18654599995</v>
      </c>
      <c r="AC71" s="20">
        <v>0</v>
      </c>
      <c r="AD71" s="20">
        <v>-237103.12809899999</v>
      </c>
      <c r="AE71" s="20">
        <v>0</v>
      </c>
      <c r="AF71" s="20">
        <v>653077.05844699999</v>
      </c>
      <c r="AG71" s="21">
        <v>0</v>
      </c>
      <c r="AH71" s="21">
        <v>653077.05844699999</v>
      </c>
      <c r="AI71" s="20">
        <v>57.9315</v>
      </c>
      <c r="AJ71" s="62"/>
      <c r="AK71" s="62"/>
      <c r="AL71" s="21">
        <v>653134.98994700005</v>
      </c>
      <c r="AN71" s="336"/>
      <c r="AT71" s="26" t="s">
        <v>220</v>
      </c>
      <c r="AU71" s="60"/>
      <c r="AV71" s="60"/>
      <c r="AW71" s="60"/>
      <c r="AX71" s="9">
        <v>25</v>
      </c>
      <c r="AY71" s="87">
        <v>56.52</v>
      </c>
      <c r="AZ71" s="20">
        <v>1326818.627295</v>
      </c>
      <c r="BA71" s="20">
        <v>-552583.53353699995</v>
      </c>
      <c r="BB71" s="20">
        <v>774235.09375799994</v>
      </c>
      <c r="BC71" s="20">
        <v>-165482.014459</v>
      </c>
      <c r="BD71" s="20">
        <v>0</v>
      </c>
      <c r="BE71" s="20">
        <v>-50060.322418000003</v>
      </c>
      <c r="BF71" s="20">
        <v>1215.7206140000001</v>
      </c>
      <c r="BG71" s="20">
        <v>0</v>
      </c>
      <c r="BH71" s="20">
        <v>0</v>
      </c>
      <c r="BI71" s="20">
        <v>-214326.616263</v>
      </c>
      <c r="BJ71" s="20">
        <v>559908.477495</v>
      </c>
      <c r="BK71" s="20">
        <v>92430.171342000001</v>
      </c>
      <c r="BL71" s="20">
        <v>652338.64883700002</v>
      </c>
      <c r="BM71" s="20">
        <v>0</v>
      </c>
      <c r="BN71" s="20">
        <v>-167598.16253999999</v>
      </c>
      <c r="BO71" s="20">
        <v>-6903.4367320000001</v>
      </c>
      <c r="BP71" s="20">
        <v>477837.04956499999</v>
      </c>
      <c r="BQ71" s="21">
        <v>0</v>
      </c>
      <c r="BR71" s="21">
        <v>477837.04956499999</v>
      </c>
      <c r="BS71" s="20">
        <v>46.557499999999997</v>
      </c>
      <c r="BT71" s="62"/>
      <c r="BU71" s="62"/>
      <c r="BV71" s="21">
        <v>477883.60706499999</v>
      </c>
    </row>
    <row r="72" spans="1:74" s="90" customFormat="1" ht="14.25" customHeight="1" outlineLevel="1">
      <c r="A72" s="75" t="s">
        <v>830</v>
      </c>
      <c r="B72" s="23">
        <v>5291958.120143</v>
      </c>
      <c r="C72" s="23">
        <v>-189563.29920000001</v>
      </c>
      <c r="D72" s="65"/>
      <c r="E72" s="23">
        <v>1103278</v>
      </c>
      <c r="F72" s="24">
        <v>6205672.8209429998</v>
      </c>
      <c r="J72" s="75" t="s">
        <v>830</v>
      </c>
      <c r="K72" s="64"/>
      <c r="L72" s="64"/>
      <c r="M72" s="64"/>
      <c r="N72" s="88" t="s">
        <v>829</v>
      </c>
      <c r="O72" s="65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65"/>
      <c r="AK72" s="23"/>
      <c r="AL72" s="24"/>
      <c r="AT72" s="75" t="s">
        <v>830</v>
      </c>
      <c r="AU72" s="64"/>
      <c r="AV72" s="64"/>
      <c r="AW72" s="64"/>
      <c r="AX72" s="88" t="s">
        <v>829</v>
      </c>
      <c r="AY72" s="65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65"/>
      <c r="BU72" s="23"/>
      <c r="BV72" s="24"/>
    </row>
    <row r="73" spans="1:74" ht="15.75">
      <c r="A73" s="74" t="s">
        <v>879</v>
      </c>
      <c r="B73" s="27">
        <v>5291958.120143</v>
      </c>
      <c r="C73" s="27">
        <v>-189563.29920000001</v>
      </c>
      <c r="D73" s="70"/>
      <c r="E73" s="27">
        <v>1103278</v>
      </c>
      <c r="F73" s="38">
        <v>6205672.8209429998</v>
      </c>
      <c r="J73" s="74" t="s">
        <v>879</v>
      </c>
      <c r="K73" s="68"/>
      <c r="L73" s="68"/>
      <c r="M73" s="68"/>
      <c r="N73" s="68"/>
      <c r="O73" s="70"/>
      <c r="P73" s="89"/>
      <c r="Q73" s="89"/>
      <c r="R73" s="89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70"/>
      <c r="AK73" s="27"/>
      <c r="AL73" s="38"/>
      <c r="AT73" s="74" t="s">
        <v>879</v>
      </c>
      <c r="AU73" s="68"/>
      <c r="AV73" s="68"/>
      <c r="AW73" s="68"/>
      <c r="AX73" s="68"/>
      <c r="AY73" s="70"/>
      <c r="AZ73" s="89"/>
      <c r="BA73" s="89"/>
      <c r="BB73" s="89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70"/>
      <c r="BU73" s="27"/>
      <c r="BV73" s="38"/>
    </row>
    <row r="74" spans="1:74" ht="15.75">
      <c r="O74" s="294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296"/>
      <c r="AK74" s="296"/>
      <c r="AL74" s="339"/>
      <c r="AY74" s="294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296"/>
      <c r="BU74" s="296"/>
      <c r="BV74" s="339"/>
    </row>
    <row r="75" spans="1:74">
      <c r="A75" s="3"/>
      <c r="B75" s="3"/>
      <c r="C75" s="3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Y75" s="340"/>
      <c r="AZ75" s="340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0"/>
    </row>
    <row r="76" spans="1:74" s="90" customFormat="1" ht="15.75" outlineLevel="1">
      <c r="A76" s="285"/>
      <c r="B76" s="41"/>
      <c r="C76" s="91"/>
      <c r="J76" s="8" t="s">
        <v>185</v>
      </c>
      <c r="K76" s="60"/>
      <c r="L76" s="60"/>
      <c r="M76" s="60"/>
      <c r="N76" s="60"/>
      <c r="O76" s="60"/>
      <c r="P76" s="61"/>
      <c r="Q76" s="61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  <c r="AD76" s="60"/>
      <c r="AE76" s="61"/>
      <c r="AF76" s="60"/>
      <c r="AG76" s="60"/>
      <c r="AH76" s="60"/>
      <c r="AI76" s="9" t="s">
        <v>634</v>
      </c>
      <c r="AJ76" s="10">
        <v>806</v>
      </c>
      <c r="AK76" s="9" t="s">
        <v>635</v>
      </c>
      <c r="AL76" s="8" t="s">
        <v>845</v>
      </c>
      <c r="AT76" s="8" t="s">
        <v>185</v>
      </c>
      <c r="AU76" s="60"/>
      <c r="AV76" s="60"/>
      <c r="AW76" s="60"/>
      <c r="AX76" s="60"/>
      <c r="AY76" s="60"/>
      <c r="AZ76" s="61"/>
      <c r="BA76" s="61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1"/>
      <c r="BN76" s="60"/>
      <c r="BO76" s="61"/>
      <c r="BP76" s="60"/>
      <c r="BQ76" s="60"/>
      <c r="BR76" s="60"/>
      <c r="BS76" s="9" t="s">
        <v>634</v>
      </c>
      <c r="BT76" s="10">
        <v>906</v>
      </c>
      <c r="BU76" s="9" t="s">
        <v>635</v>
      </c>
      <c r="BV76" s="8" t="s">
        <v>22</v>
      </c>
    </row>
    <row r="77" spans="1:74" s="90" customFormat="1" ht="15.75" outlineLevel="1">
      <c r="A77" s="285"/>
      <c r="B77" s="41"/>
      <c r="C77" s="91"/>
      <c r="J77" s="11" t="s">
        <v>186</v>
      </c>
      <c r="K77" s="60"/>
      <c r="L77" s="60"/>
      <c r="M77" s="60"/>
      <c r="N77" s="60"/>
      <c r="O77" s="60"/>
      <c r="P77" s="61"/>
      <c r="Q77" s="61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  <c r="AD77" s="60"/>
      <c r="AE77" s="61"/>
      <c r="AF77" s="60"/>
      <c r="AG77" s="60"/>
      <c r="AH77" s="60"/>
      <c r="AI77" s="9" t="s">
        <v>636</v>
      </c>
      <c r="AJ77" s="8" t="s">
        <v>827</v>
      </c>
      <c r="AK77" s="9" t="s">
        <v>637</v>
      </c>
      <c r="AL77" s="8" t="s">
        <v>848</v>
      </c>
      <c r="AT77" s="11" t="s">
        <v>186</v>
      </c>
      <c r="AU77" s="60"/>
      <c r="AV77" s="60"/>
      <c r="AW77" s="60"/>
      <c r="AX77" s="60"/>
      <c r="AY77" s="60"/>
      <c r="AZ77" s="61"/>
      <c r="BA77" s="61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1"/>
      <c r="BN77" s="60"/>
      <c r="BO77" s="61"/>
      <c r="BP77" s="60"/>
      <c r="BQ77" s="60"/>
      <c r="BR77" s="60"/>
      <c r="BS77" s="9" t="s">
        <v>636</v>
      </c>
      <c r="BT77" s="8" t="s">
        <v>827</v>
      </c>
      <c r="BU77" s="9" t="s">
        <v>637</v>
      </c>
      <c r="BV77" s="8" t="s">
        <v>582</v>
      </c>
    </row>
    <row r="78" spans="1:74" s="90" customFormat="1" ht="15.75" outlineLevel="1">
      <c r="A78" s="285"/>
      <c r="B78" s="41"/>
      <c r="C78" s="91"/>
      <c r="J78" s="11" t="s">
        <v>128</v>
      </c>
      <c r="K78" s="60"/>
      <c r="L78" s="60"/>
      <c r="M78" s="60"/>
      <c r="N78" s="60"/>
      <c r="O78" s="60"/>
      <c r="P78" s="61"/>
      <c r="Q78" s="61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  <c r="AD78" s="60"/>
      <c r="AE78" s="61"/>
      <c r="AF78" s="60"/>
      <c r="AG78" s="60"/>
      <c r="AH78" s="60"/>
      <c r="AI78" s="9" t="s">
        <v>23</v>
      </c>
      <c r="AJ78" s="8" t="s">
        <v>828</v>
      </c>
      <c r="AK78" s="9" t="s">
        <v>639</v>
      </c>
      <c r="AL78" s="8" t="s">
        <v>225</v>
      </c>
      <c r="AT78" s="11" t="s">
        <v>128</v>
      </c>
      <c r="AU78" s="60"/>
      <c r="AV78" s="60"/>
      <c r="AW78" s="60"/>
      <c r="AX78" s="60"/>
      <c r="AY78" s="60"/>
      <c r="AZ78" s="61"/>
      <c r="BA78" s="61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1"/>
      <c r="BN78" s="60"/>
      <c r="BO78" s="61"/>
      <c r="BP78" s="60"/>
      <c r="BQ78" s="60"/>
      <c r="BR78" s="60"/>
      <c r="BS78" s="9" t="s">
        <v>23</v>
      </c>
      <c r="BT78" s="8" t="s">
        <v>828</v>
      </c>
      <c r="BU78" s="9" t="s">
        <v>639</v>
      </c>
      <c r="BV78" s="8" t="s">
        <v>320</v>
      </c>
    </row>
    <row r="79" spans="1:74" s="90" customFormat="1" ht="15.75" outlineLevel="1">
      <c r="A79" s="352"/>
      <c r="B79" s="352"/>
      <c r="C79" s="91"/>
      <c r="J79" s="60"/>
      <c r="K79" s="60"/>
      <c r="L79" s="60"/>
      <c r="M79" s="60"/>
      <c r="N79" s="76"/>
      <c r="O79" s="25" t="s">
        <v>647</v>
      </c>
      <c r="P79" s="25" t="s">
        <v>879</v>
      </c>
      <c r="Q79" s="25" t="s">
        <v>879</v>
      </c>
      <c r="R79" s="77"/>
      <c r="S79" s="25" t="s">
        <v>188</v>
      </c>
      <c r="T79" s="25" t="s">
        <v>188</v>
      </c>
      <c r="U79" s="25" t="s">
        <v>188</v>
      </c>
      <c r="V79" s="25" t="s">
        <v>189</v>
      </c>
      <c r="W79" s="25" t="s">
        <v>189</v>
      </c>
      <c r="X79" s="25" t="s">
        <v>189</v>
      </c>
      <c r="Y79" s="25" t="s">
        <v>190</v>
      </c>
      <c r="Z79" s="77"/>
      <c r="AA79" s="25" t="s">
        <v>191</v>
      </c>
      <c r="AB79" s="25" t="s">
        <v>192</v>
      </c>
      <c r="AC79" s="25" t="s">
        <v>193</v>
      </c>
      <c r="AD79" s="77"/>
      <c r="AE79" s="25" t="s">
        <v>194</v>
      </c>
      <c r="AF79" s="25" t="s">
        <v>192</v>
      </c>
      <c r="AG79" s="78" t="s">
        <v>196</v>
      </c>
      <c r="AH79" s="78" t="s">
        <v>192</v>
      </c>
      <c r="AI79" s="25" t="s">
        <v>178</v>
      </c>
      <c r="AJ79" s="25" t="s">
        <v>197</v>
      </c>
      <c r="AK79" s="25" t="s">
        <v>179</v>
      </c>
      <c r="AL79" s="78" t="s">
        <v>198</v>
      </c>
      <c r="AT79" s="60"/>
      <c r="AU79" s="60"/>
      <c r="AV79" s="60"/>
      <c r="AW79" s="60"/>
      <c r="AX79" s="76"/>
      <c r="AY79" s="25" t="s">
        <v>647</v>
      </c>
      <c r="AZ79" s="25" t="s">
        <v>879</v>
      </c>
      <c r="BA79" s="25" t="s">
        <v>879</v>
      </c>
      <c r="BB79" s="77"/>
      <c r="BC79" s="25" t="s">
        <v>188</v>
      </c>
      <c r="BD79" s="25" t="s">
        <v>188</v>
      </c>
      <c r="BE79" s="25" t="s">
        <v>188</v>
      </c>
      <c r="BF79" s="25" t="s">
        <v>189</v>
      </c>
      <c r="BG79" s="25" t="s">
        <v>189</v>
      </c>
      <c r="BH79" s="25" t="s">
        <v>189</v>
      </c>
      <c r="BI79" s="25" t="s">
        <v>190</v>
      </c>
      <c r="BJ79" s="77"/>
      <c r="BK79" s="25" t="s">
        <v>191</v>
      </c>
      <c r="BL79" s="25" t="s">
        <v>192</v>
      </c>
      <c r="BM79" s="25" t="s">
        <v>193</v>
      </c>
      <c r="BN79" s="77"/>
      <c r="BO79" s="25" t="s">
        <v>194</v>
      </c>
      <c r="BP79" s="25" t="s">
        <v>192</v>
      </c>
      <c r="BQ79" s="78" t="s">
        <v>196</v>
      </c>
      <c r="BR79" s="78" t="s">
        <v>192</v>
      </c>
      <c r="BS79" s="25" t="s">
        <v>178</v>
      </c>
      <c r="BT79" s="25" t="s">
        <v>197</v>
      </c>
      <c r="BU79" s="25" t="s">
        <v>179</v>
      </c>
      <c r="BV79" s="78" t="s">
        <v>198</v>
      </c>
    </row>
    <row r="80" spans="1:74" s="90" customFormat="1" ht="15.75" outlineLevel="1">
      <c r="A80" s="352"/>
      <c r="B80" s="352"/>
      <c r="C80" s="91"/>
      <c r="J80" s="11" t="s">
        <v>199</v>
      </c>
      <c r="K80" s="60"/>
      <c r="L80" s="60"/>
      <c r="M80" s="60"/>
      <c r="N80" s="76"/>
      <c r="O80" s="79" t="s">
        <v>180</v>
      </c>
      <c r="P80" s="79" t="s">
        <v>200</v>
      </c>
      <c r="Q80" s="79" t="s">
        <v>200</v>
      </c>
      <c r="R80" s="79" t="s">
        <v>852</v>
      </c>
      <c r="S80" s="79" t="s">
        <v>201</v>
      </c>
      <c r="T80" s="79" t="s">
        <v>202</v>
      </c>
      <c r="U80" s="79" t="s">
        <v>203</v>
      </c>
      <c r="V80" s="79" t="s">
        <v>201</v>
      </c>
      <c r="W80" s="79" t="s">
        <v>202</v>
      </c>
      <c r="X80" s="79" t="s">
        <v>203</v>
      </c>
      <c r="Y80" s="79" t="s">
        <v>204</v>
      </c>
      <c r="Z80" s="79" t="s">
        <v>151</v>
      </c>
      <c r="AA80" s="79" t="s">
        <v>205</v>
      </c>
      <c r="AB80" s="79" t="s">
        <v>206</v>
      </c>
      <c r="AC80" s="79" t="s">
        <v>207</v>
      </c>
      <c r="AD80" s="79" t="s">
        <v>851</v>
      </c>
      <c r="AE80" s="79" t="s">
        <v>208</v>
      </c>
      <c r="AF80" s="79" t="s">
        <v>209</v>
      </c>
      <c r="AG80" s="80" t="s">
        <v>210</v>
      </c>
      <c r="AH80" s="80" t="s">
        <v>211</v>
      </c>
      <c r="AI80" s="81"/>
      <c r="AJ80" s="79" t="s">
        <v>212</v>
      </c>
      <c r="AK80" s="79" t="s">
        <v>181</v>
      </c>
      <c r="AL80" s="80" t="s">
        <v>192</v>
      </c>
      <c r="AT80" s="11" t="s">
        <v>199</v>
      </c>
      <c r="AU80" s="60"/>
      <c r="AV80" s="60"/>
      <c r="AW80" s="60"/>
      <c r="AX80" s="76"/>
      <c r="AY80" s="79" t="s">
        <v>180</v>
      </c>
      <c r="AZ80" s="79" t="s">
        <v>200</v>
      </c>
      <c r="BA80" s="79" t="s">
        <v>200</v>
      </c>
      <c r="BB80" s="79" t="s">
        <v>852</v>
      </c>
      <c r="BC80" s="79" t="s">
        <v>201</v>
      </c>
      <c r="BD80" s="79" t="s">
        <v>202</v>
      </c>
      <c r="BE80" s="79" t="s">
        <v>203</v>
      </c>
      <c r="BF80" s="79" t="s">
        <v>201</v>
      </c>
      <c r="BG80" s="79" t="s">
        <v>202</v>
      </c>
      <c r="BH80" s="79" t="s">
        <v>203</v>
      </c>
      <c r="BI80" s="79" t="s">
        <v>204</v>
      </c>
      <c r="BJ80" s="79" t="s">
        <v>151</v>
      </c>
      <c r="BK80" s="79" t="s">
        <v>205</v>
      </c>
      <c r="BL80" s="79" t="s">
        <v>206</v>
      </c>
      <c r="BM80" s="79" t="s">
        <v>207</v>
      </c>
      <c r="BN80" s="79" t="s">
        <v>851</v>
      </c>
      <c r="BO80" s="79" t="s">
        <v>208</v>
      </c>
      <c r="BP80" s="79" t="s">
        <v>209</v>
      </c>
      <c r="BQ80" s="80" t="s">
        <v>210</v>
      </c>
      <c r="BR80" s="80" t="s">
        <v>211</v>
      </c>
      <c r="BS80" s="81"/>
      <c r="BT80" s="79" t="s">
        <v>212</v>
      </c>
      <c r="BU80" s="79" t="s">
        <v>181</v>
      </c>
      <c r="BV80" s="80" t="s">
        <v>192</v>
      </c>
    </row>
    <row r="81" spans="1:74" s="90" customFormat="1" ht="15.75" outlineLevel="1">
      <c r="A81" s="352"/>
      <c r="B81" s="352"/>
      <c r="C81" s="91"/>
      <c r="J81" s="82"/>
      <c r="K81" s="265"/>
      <c r="L81" s="265"/>
      <c r="M81" s="265"/>
      <c r="N81" s="83" t="s">
        <v>184</v>
      </c>
      <c r="O81" s="84" t="s">
        <v>182</v>
      </c>
      <c r="P81" s="84" t="s">
        <v>213</v>
      </c>
      <c r="Q81" s="84" t="s">
        <v>214</v>
      </c>
      <c r="R81" s="85"/>
      <c r="S81" s="84" t="s">
        <v>577</v>
      </c>
      <c r="T81" s="84" t="s">
        <v>754</v>
      </c>
      <c r="U81" s="84" t="s">
        <v>577</v>
      </c>
      <c r="V81" s="84" t="s">
        <v>577</v>
      </c>
      <c r="W81" s="84" t="s">
        <v>754</v>
      </c>
      <c r="X81" s="84" t="s">
        <v>577</v>
      </c>
      <c r="Y81" s="84" t="s">
        <v>189</v>
      </c>
      <c r="Z81" s="85"/>
      <c r="AA81" s="84" t="s">
        <v>215</v>
      </c>
      <c r="AB81" s="84" t="s">
        <v>851</v>
      </c>
      <c r="AC81" s="85"/>
      <c r="AD81" s="85"/>
      <c r="AE81" s="84" t="s">
        <v>216</v>
      </c>
      <c r="AF81" s="84" t="s">
        <v>851</v>
      </c>
      <c r="AG81" s="80" t="s">
        <v>217</v>
      </c>
      <c r="AH81" s="80" t="s">
        <v>218</v>
      </c>
      <c r="AI81" s="84" t="s">
        <v>219</v>
      </c>
      <c r="AJ81" s="84" t="s">
        <v>219</v>
      </c>
      <c r="AK81" s="84" t="s">
        <v>183</v>
      </c>
      <c r="AL81" s="86" t="s">
        <v>183</v>
      </c>
      <c r="AT81" s="82"/>
      <c r="AU81" s="265"/>
      <c r="AV81" s="265"/>
      <c r="AW81" s="265"/>
      <c r="AX81" s="83" t="s">
        <v>184</v>
      </c>
      <c r="AY81" s="84" t="s">
        <v>182</v>
      </c>
      <c r="AZ81" s="84" t="s">
        <v>213</v>
      </c>
      <c r="BA81" s="84" t="s">
        <v>214</v>
      </c>
      <c r="BB81" s="85"/>
      <c r="BC81" s="84" t="s">
        <v>577</v>
      </c>
      <c r="BD81" s="84" t="s">
        <v>754</v>
      </c>
      <c r="BE81" s="84" t="s">
        <v>577</v>
      </c>
      <c r="BF81" s="84" t="s">
        <v>577</v>
      </c>
      <c r="BG81" s="84" t="s">
        <v>754</v>
      </c>
      <c r="BH81" s="84" t="s">
        <v>577</v>
      </c>
      <c r="BI81" s="84" t="s">
        <v>189</v>
      </c>
      <c r="BJ81" s="85"/>
      <c r="BK81" s="84" t="s">
        <v>215</v>
      </c>
      <c r="BL81" s="84" t="s">
        <v>851</v>
      </c>
      <c r="BM81" s="85"/>
      <c r="BN81" s="85"/>
      <c r="BO81" s="84" t="s">
        <v>216</v>
      </c>
      <c r="BP81" s="84" t="s">
        <v>851</v>
      </c>
      <c r="BQ81" s="80" t="s">
        <v>217</v>
      </c>
      <c r="BR81" s="80" t="s">
        <v>218</v>
      </c>
      <c r="BS81" s="84" t="s">
        <v>219</v>
      </c>
      <c r="BT81" s="84" t="s">
        <v>219</v>
      </c>
      <c r="BU81" s="84" t="s">
        <v>183</v>
      </c>
      <c r="BV81" s="86" t="s">
        <v>183</v>
      </c>
    </row>
    <row r="82" spans="1:74" s="90" customFormat="1" ht="15.75" outlineLevel="1">
      <c r="A82" s="288"/>
      <c r="B82" s="36"/>
      <c r="C82" s="91"/>
      <c r="J82" s="26" t="s">
        <v>220</v>
      </c>
      <c r="K82" s="60"/>
      <c r="L82" s="60"/>
      <c r="M82" s="60"/>
      <c r="N82" s="9">
        <v>25</v>
      </c>
      <c r="O82" s="87">
        <v>56.52</v>
      </c>
      <c r="P82" s="20">
        <v>3640918.9663979998</v>
      </c>
      <c r="Q82" s="20">
        <v>-1462401.3193389999</v>
      </c>
      <c r="R82" s="20">
        <v>2178517.6470590001</v>
      </c>
      <c r="S82" s="20">
        <v>-355096.80795599998</v>
      </c>
      <c r="T82" s="20">
        <v>0</v>
      </c>
      <c r="U82" s="20">
        <v>-121180.16549100001</v>
      </c>
      <c r="V82" s="20">
        <v>0</v>
      </c>
      <c r="W82" s="20">
        <v>0</v>
      </c>
      <c r="X82" s="20">
        <v>0</v>
      </c>
      <c r="Y82" s="20">
        <v>-476276.97344700003</v>
      </c>
      <c r="Z82" s="20">
        <v>1702240.673612</v>
      </c>
      <c r="AA82" s="20">
        <v>180143.175571</v>
      </c>
      <c r="AB82" s="20">
        <v>1882383.8491829999</v>
      </c>
      <c r="AC82" s="20">
        <v>0</v>
      </c>
      <c r="AD82" s="20">
        <v>-478292.44024800003</v>
      </c>
      <c r="AE82" s="20">
        <v>-26693.432672999999</v>
      </c>
      <c r="AF82" s="20">
        <v>1377397.9762619999</v>
      </c>
      <c r="AG82" s="21">
        <v>0</v>
      </c>
      <c r="AH82" s="21">
        <v>1377397.9762619999</v>
      </c>
      <c r="AI82" s="20">
        <v>136.37880000000001</v>
      </c>
      <c r="AJ82" s="62"/>
      <c r="AK82" s="62"/>
      <c r="AL82" s="21">
        <v>1377534.355062</v>
      </c>
      <c r="AT82" s="26" t="s">
        <v>220</v>
      </c>
      <c r="AU82" s="60"/>
      <c r="AV82" s="60"/>
      <c r="AW82" s="60"/>
      <c r="AX82" s="9">
        <v>25</v>
      </c>
      <c r="AY82" s="87">
        <v>56.52</v>
      </c>
      <c r="AZ82" s="20">
        <v>2694436.9066980002</v>
      </c>
      <c r="BA82" s="20">
        <v>-1106735.7502840001</v>
      </c>
      <c r="BB82" s="20">
        <v>1587701.1564140001</v>
      </c>
      <c r="BC82" s="20">
        <v>-325084.03910599998</v>
      </c>
      <c r="BD82" s="20">
        <v>0</v>
      </c>
      <c r="BE82" s="20">
        <v>-99869.006490999993</v>
      </c>
      <c r="BF82" s="20">
        <v>-62402.717466000002</v>
      </c>
      <c r="BG82" s="20">
        <v>0</v>
      </c>
      <c r="BH82" s="20">
        <v>0</v>
      </c>
      <c r="BI82" s="20">
        <v>-487355.76306299999</v>
      </c>
      <c r="BJ82" s="20">
        <v>1100345.393351</v>
      </c>
      <c r="BK82" s="20">
        <v>167157.435406</v>
      </c>
      <c r="BL82" s="20">
        <v>1267502.8287569999</v>
      </c>
      <c r="BM82" s="20">
        <v>0</v>
      </c>
      <c r="BN82" s="20">
        <v>-313009.88741299999</v>
      </c>
      <c r="BO82" s="20">
        <v>-13440.804163000001</v>
      </c>
      <c r="BP82" s="20">
        <v>941052.13718099997</v>
      </c>
      <c r="BQ82" s="21">
        <v>0</v>
      </c>
      <c r="BR82" s="21">
        <v>941052.13718099997</v>
      </c>
      <c r="BS82" s="20">
        <v>93.968000000000004</v>
      </c>
      <c r="BT82" s="62"/>
      <c r="BU82" s="62"/>
      <c r="BV82" s="21">
        <v>941146.10518099996</v>
      </c>
    </row>
    <row r="83" spans="1:74" s="90" customFormat="1" ht="14.25" customHeight="1" outlineLevel="1">
      <c r="A83" s="37"/>
      <c r="B83" s="37"/>
      <c r="C83" s="91"/>
      <c r="J83" s="75" t="s">
        <v>830</v>
      </c>
      <c r="K83" s="64"/>
      <c r="L83" s="64"/>
      <c r="M83" s="64"/>
      <c r="N83" s="88" t="s">
        <v>829</v>
      </c>
      <c r="O83" s="65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65"/>
      <c r="AK83" s="23"/>
      <c r="AL83" s="24"/>
      <c r="AT83" s="75" t="s">
        <v>830</v>
      </c>
      <c r="AU83" s="64"/>
      <c r="AV83" s="64"/>
      <c r="AW83" s="64"/>
      <c r="AX83" s="88" t="s">
        <v>829</v>
      </c>
      <c r="AY83" s="65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65"/>
      <c r="BU83" s="23"/>
      <c r="BV83" s="24"/>
    </row>
    <row r="84" spans="1:74" ht="15.75">
      <c r="A84" s="37"/>
      <c r="B84" s="37"/>
      <c r="C84" s="3"/>
      <c r="J84" s="74" t="s">
        <v>879</v>
      </c>
      <c r="K84" s="68"/>
      <c r="L84" s="68"/>
      <c r="M84" s="68"/>
      <c r="N84" s="68"/>
      <c r="O84" s="70"/>
      <c r="P84" s="89"/>
      <c r="Q84" s="89"/>
      <c r="R84" s="89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70"/>
      <c r="AK84" s="27"/>
      <c r="AL84" s="38"/>
      <c r="AT84" s="74" t="s">
        <v>879</v>
      </c>
      <c r="AU84" s="68"/>
      <c r="AV84" s="68"/>
      <c r="AW84" s="68"/>
      <c r="AX84" s="68"/>
      <c r="AY84" s="70"/>
      <c r="AZ84" s="89"/>
      <c r="BA84" s="89"/>
      <c r="BB84" s="89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70"/>
      <c r="BU84" s="27"/>
      <c r="BV84" s="38"/>
    </row>
    <row r="85" spans="1:74">
      <c r="A85" s="3"/>
      <c r="B85" s="3"/>
      <c r="C85" s="3"/>
    </row>
    <row r="86" spans="1:74" s="90" customFormat="1" ht="15.75" outlineLevel="1">
      <c r="A86" s="285"/>
      <c r="B86" s="41"/>
      <c r="C86" s="91"/>
      <c r="J86" s="8" t="s">
        <v>185</v>
      </c>
      <c r="K86" s="60"/>
      <c r="L86" s="60"/>
      <c r="M86" s="60"/>
      <c r="N86" s="60"/>
      <c r="O86" s="60"/>
      <c r="P86" s="61"/>
      <c r="Q86" s="61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1"/>
      <c r="AD86" s="60"/>
      <c r="AE86" s="61"/>
      <c r="AF86" s="60"/>
      <c r="AG86" s="60"/>
      <c r="AH86" s="60"/>
      <c r="AI86" s="9" t="s">
        <v>20</v>
      </c>
      <c r="AJ86" s="10">
        <v>809</v>
      </c>
      <c r="AK86" s="9" t="s">
        <v>846</v>
      </c>
      <c r="AL86" s="8" t="s">
        <v>244</v>
      </c>
      <c r="AT86" s="8" t="s">
        <v>185</v>
      </c>
      <c r="AU86" s="60"/>
      <c r="AV86" s="60"/>
      <c r="AW86" s="60"/>
      <c r="AX86" s="60"/>
      <c r="AY86" s="60"/>
      <c r="AZ86" s="61"/>
      <c r="BA86" s="61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1"/>
      <c r="BN86" s="60"/>
      <c r="BO86" s="61"/>
      <c r="BP86" s="60"/>
      <c r="BQ86" s="60"/>
      <c r="BR86" s="60"/>
      <c r="BS86" s="9" t="s">
        <v>20</v>
      </c>
      <c r="BT86" s="10">
        <v>909</v>
      </c>
      <c r="BU86" s="9" t="s">
        <v>846</v>
      </c>
      <c r="BV86" s="8"/>
    </row>
    <row r="87" spans="1:74" s="90" customFormat="1" ht="15.75" outlineLevel="1">
      <c r="A87" s="285"/>
      <c r="B87" s="41"/>
      <c r="C87" s="91"/>
      <c r="J87" s="11" t="s">
        <v>186</v>
      </c>
      <c r="K87" s="60"/>
      <c r="L87" s="60"/>
      <c r="M87" s="60"/>
      <c r="N87" s="60"/>
      <c r="O87" s="60"/>
      <c r="P87" s="61"/>
      <c r="Q87" s="61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1"/>
      <c r="AD87" s="60"/>
      <c r="AE87" s="61"/>
      <c r="AF87" s="60"/>
      <c r="AG87" s="60"/>
      <c r="AH87" s="60"/>
      <c r="AI87" s="9" t="s">
        <v>21</v>
      </c>
      <c r="AJ87" s="8" t="s">
        <v>827</v>
      </c>
      <c r="AK87" s="9" t="s">
        <v>847</v>
      </c>
      <c r="AL87" s="8" t="s">
        <v>817</v>
      </c>
      <c r="AT87" s="11" t="s">
        <v>186</v>
      </c>
      <c r="AU87" s="60"/>
      <c r="AV87" s="60"/>
      <c r="AW87" s="60"/>
      <c r="AX87" s="60"/>
      <c r="AY87" s="60"/>
      <c r="AZ87" s="61"/>
      <c r="BA87" s="61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1"/>
      <c r="BN87" s="60"/>
      <c r="BO87" s="61"/>
      <c r="BP87" s="60"/>
      <c r="BQ87" s="60"/>
      <c r="BR87" s="60"/>
      <c r="BS87" s="9" t="s">
        <v>21</v>
      </c>
      <c r="BT87" s="8" t="s">
        <v>827</v>
      </c>
      <c r="BU87" s="9" t="s">
        <v>847</v>
      </c>
      <c r="BV87" s="8"/>
    </row>
    <row r="88" spans="1:74" s="90" customFormat="1" ht="15.75" outlineLevel="1">
      <c r="A88" s="285"/>
      <c r="B88" s="41"/>
      <c r="C88" s="91"/>
      <c r="J88" s="11" t="s">
        <v>128</v>
      </c>
      <c r="K88" s="60"/>
      <c r="L88" s="60"/>
      <c r="M88" s="60"/>
      <c r="N88" s="60"/>
      <c r="O88" s="60"/>
      <c r="P88" s="61"/>
      <c r="Q88" s="61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1"/>
      <c r="AD88" s="60"/>
      <c r="AE88" s="61"/>
      <c r="AF88" s="60"/>
      <c r="AG88" s="60"/>
      <c r="AH88" s="60"/>
      <c r="AI88" s="9" t="s">
        <v>23</v>
      </c>
      <c r="AJ88" s="8" t="s">
        <v>828</v>
      </c>
      <c r="AK88" s="9" t="s">
        <v>818</v>
      </c>
      <c r="AL88" s="8" t="s">
        <v>225</v>
      </c>
      <c r="AT88" s="11" t="s">
        <v>128</v>
      </c>
      <c r="AU88" s="60"/>
      <c r="AV88" s="60"/>
      <c r="AW88" s="60"/>
      <c r="AX88" s="60"/>
      <c r="AY88" s="60"/>
      <c r="AZ88" s="61"/>
      <c r="BA88" s="61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1"/>
      <c r="BN88" s="60"/>
      <c r="BO88" s="61"/>
      <c r="BP88" s="60"/>
      <c r="BQ88" s="60"/>
      <c r="BR88" s="60"/>
      <c r="BS88" s="9" t="s">
        <v>23</v>
      </c>
      <c r="BT88" s="8" t="s">
        <v>828</v>
      </c>
      <c r="BU88" s="9" t="s">
        <v>818</v>
      </c>
      <c r="BV88" s="8" t="s">
        <v>320</v>
      </c>
    </row>
    <row r="89" spans="1:74" s="90" customFormat="1" ht="15.75" outlineLevel="1">
      <c r="A89" s="352"/>
      <c r="B89" s="352"/>
      <c r="C89" s="91"/>
      <c r="J89" s="60"/>
      <c r="K89" s="60"/>
      <c r="L89" s="60"/>
      <c r="M89" s="60"/>
      <c r="N89" s="76"/>
      <c r="O89" s="25" t="s">
        <v>647</v>
      </c>
      <c r="P89" s="25" t="s">
        <v>879</v>
      </c>
      <c r="Q89" s="25" t="s">
        <v>879</v>
      </c>
      <c r="R89" s="77"/>
      <c r="S89" s="25" t="s">
        <v>188</v>
      </c>
      <c r="T89" s="25" t="s">
        <v>188</v>
      </c>
      <c r="U89" s="25" t="s">
        <v>188</v>
      </c>
      <c r="V89" s="25" t="s">
        <v>189</v>
      </c>
      <c r="W89" s="25" t="s">
        <v>189</v>
      </c>
      <c r="X89" s="25" t="s">
        <v>189</v>
      </c>
      <c r="Y89" s="25" t="s">
        <v>190</v>
      </c>
      <c r="Z89" s="77"/>
      <c r="AA89" s="25" t="s">
        <v>191</v>
      </c>
      <c r="AB89" s="25" t="s">
        <v>192</v>
      </c>
      <c r="AC89" s="25" t="s">
        <v>193</v>
      </c>
      <c r="AD89" s="77"/>
      <c r="AE89" s="25" t="s">
        <v>194</v>
      </c>
      <c r="AF89" s="25" t="s">
        <v>192</v>
      </c>
      <c r="AG89" s="78" t="s">
        <v>196</v>
      </c>
      <c r="AH89" s="78" t="s">
        <v>192</v>
      </c>
      <c r="AI89" s="25" t="s">
        <v>178</v>
      </c>
      <c r="AJ89" s="25" t="s">
        <v>197</v>
      </c>
      <c r="AK89" s="25" t="s">
        <v>179</v>
      </c>
      <c r="AL89" s="78" t="s">
        <v>198</v>
      </c>
      <c r="AT89" s="60"/>
      <c r="AU89" s="60"/>
      <c r="AV89" s="60"/>
      <c r="AW89" s="60"/>
      <c r="AX89" s="76"/>
      <c r="AY89" s="25" t="s">
        <v>647</v>
      </c>
      <c r="AZ89" s="25" t="s">
        <v>879</v>
      </c>
      <c r="BA89" s="25" t="s">
        <v>879</v>
      </c>
      <c r="BB89" s="77"/>
      <c r="BC89" s="25" t="s">
        <v>188</v>
      </c>
      <c r="BD89" s="25" t="s">
        <v>188</v>
      </c>
      <c r="BE89" s="25" t="s">
        <v>188</v>
      </c>
      <c r="BF89" s="25" t="s">
        <v>189</v>
      </c>
      <c r="BG89" s="25" t="s">
        <v>189</v>
      </c>
      <c r="BH89" s="25" t="s">
        <v>189</v>
      </c>
      <c r="BI89" s="25" t="s">
        <v>190</v>
      </c>
      <c r="BJ89" s="77"/>
      <c r="BK89" s="25" t="s">
        <v>191</v>
      </c>
      <c r="BL89" s="25" t="s">
        <v>192</v>
      </c>
      <c r="BM89" s="25" t="s">
        <v>193</v>
      </c>
      <c r="BN89" s="77"/>
      <c r="BO89" s="25" t="s">
        <v>194</v>
      </c>
      <c r="BP89" s="25" t="s">
        <v>192</v>
      </c>
      <c r="BQ89" s="78" t="s">
        <v>196</v>
      </c>
      <c r="BR89" s="78" t="s">
        <v>192</v>
      </c>
      <c r="BS89" s="25" t="s">
        <v>178</v>
      </c>
      <c r="BT89" s="25" t="s">
        <v>197</v>
      </c>
      <c r="BU89" s="25" t="s">
        <v>179</v>
      </c>
      <c r="BV89" s="78" t="s">
        <v>198</v>
      </c>
    </row>
    <row r="90" spans="1:74" s="90" customFormat="1" ht="15.75" outlineLevel="1">
      <c r="A90" s="352"/>
      <c r="B90" s="352"/>
      <c r="C90" s="91"/>
      <c r="J90" s="11" t="s">
        <v>199</v>
      </c>
      <c r="K90" s="60"/>
      <c r="L90" s="60"/>
      <c r="M90" s="60"/>
      <c r="N90" s="76"/>
      <c r="O90" s="79" t="s">
        <v>180</v>
      </c>
      <c r="P90" s="79" t="s">
        <v>200</v>
      </c>
      <c r="Q90" s="79" t="s">
        <v>200</v>
      </c>
      <c r="R90" s="79" t="s">
        <v>852</v>
      </c>
      <c r="S90" s="79" t="s">
        <v>201</v>
      </c>
      <c r="T90" s="79" t="s">
        <v>202</v>
      </c>
      <c r="U90" s="79" t="s">
        <v>203</v>
      </c>
      <c r="V90" s="79" t="s">
        <v>201</v>
      </c>
      <c r="W90" s="79" t="s">
        <v>202</v>
      </c>
      <c r="X90" s="79" t="s">
        <v>203</v>
      </c>
      <c r="Y90" s="79" t="s">
        <v>204</v>
      </c>
      <c r="Z90" s="79" t="s">
        <v>151</v>
      </c>
      <c r="AA90" s="79" t="s">
        <v>205</v>
      </c>
      <c r="AB90" s="79" t="s">
        <v>206</v>
      </c>
      <c r="AC90" s="79" t="s">
        <v>207</v>
      </c>
      <c r="AD90" s="79" t="s">
        <v>851</v>
      </c>
      <c r="AE90" s="79" t="s">
        <v>208</v>
      </c>
      <c r="AF90" s="79" t="s">
        <v>209</v>
      </c>
      <c r="AG90" s="80" t="s">
        <v>210</v>
      </c>
      <c r="AH90" s="80" t="s">
        <v>211</v>
      </c>
      <c r="AI90" s="81"/>
      <c r="AJ90" s="79" t="s">
        <v>212</v>
      </c>
      <c r="AK90" s="79" t="s">
        <v>181</v>
      </c>
      <c r="AL90" s="80" t="s">
        <v>192</v>
      </c>
      <c r="AT90" s="11" t="s">
        <v>199</v>
      </c>
      <c r="AU90" s="60"/>
      <c r="AV90" s="60"/>
      <c r="AW90" s="60"/>
      <c r="AX90" s="76"/>
      <c r="AY90" s="79" t="s">
        <v>180</v>
      </c>
      <c r="AZ90" s="79" t="s">
        <v>200</v>
      </c>
      <c r="BA90" s="79" t="s">
        <v>200</v>
      </c>
      <c r="BB90" s="79" t="s">
        <v>852</v>
      </c>
      <c r="BC90" s="79" t="s">
        <v>201</v>
      </c>
      <c r="BD90" s="79" t="s">
        <v>202</v>
      </c>
      <c r="BE90" s="79" t="s">
        <v>203</v>
      </c>
      <c r="BF90" s="79" t="s">
        <v>201</v>
      </c>
      <c r="BG90" s="79" t="s">
        <v>202</v>
      </c>
      <c r="BH90" s="79" t="s">
        <v>203</v>
      </c>
      <c r="BI90" s="79" t="s">
        <v>204</v>
      </c>
      <c r="BJ90" s="79" t="s">
        <v>151</v>
      </c>
      <c r="BK90" s="79" t="s">
        <v>205</v>
      </c>
      <c r="BL90" s="79" t="s">
        <v>206</v>
      </c>
      <c r="BM90" s="79" t="s">
        <v>207</v>
      </c>
      <c r="BN90" s="79" t="s">
        <v>851</v>
      </c>
      <c r="BO90" s="79" t="s">
        <v>208</v>
      </c>
      <c r="BP90" s="79" t="s">
        <v>209</v>
      </c>
      <c r="BQ90" s="80" t="s">
        <v>210</v>
      </c>
      <c r="BR90" s="80" t="s">
        <v>211</v>
      </c>
      <c r="BS90" s="81"/>
      <c r="BT90" s="79" t="s">
        <v>212</v>
      </c>
      <c r="BU90" s="79" t="s">
        <v>181</v>
      </c>
      <c r="BV90" s="80" t="s">
        <v>192</v>
      </c>
    </row>
    <row r="91" spans="1:74" s="90" customFormat="1" ht="15.75" outlineLevel="1">
      <c r="A91" s="352"/>
      <c r="B91" s="352"/>
      <c r="C91" s="91"/>
      <c r="J91" s="82"/>
      <c r="K91" s="265"/>
      <c r="L91" s="265"/>
      <c r="M91" s="265"/>
      <c r="N91" s="83" t="s">
        <v>184</v>
      </c>
      <c r="O91" s="84" t="s">
        <v>182</v>
      </c>
      <c r="P91" s="84" t="s">
        <v>213</v>
      </c>
      <c r="Q91" s="84" t="s">
        <v>214</v>
      </c>
      <c r="R91" s="85"/>
      <c r="S91" s="84" t="s">
        <v>577</v>
      </c>
      <c r="T91" s="84" t="s">
        <v>754</v>
      </c>
      <c r="U91" s="84" t="s">
        <v>577</v>
      </c>
      <c r="V91" s="84" t="s">
        <v>577</v>
      </c>
      <c r="W91" s="84" t="s">
        <v>754</v>
      </c>
      <c r="X91" s="84" t="s">
        <v>577</v>
      </c>
      <c r="Y91" s="84" t="s">
        <v>189</v>
      </c>
      <c r="Z91" s="85"/>
      <c r="AA91" s="84" t="s">
        <v>215</v>
      </c>
      <c r="AB91" s="84" t="s">
        <v>851</v>
      </c>
      <c r="AC91" s="85"/>
      <c r="AD91" s="85"/>
      <c r="AE91" s="84" t="s">
        <v>216</v>
      </c>
      <c r="AF91" s="84" t="s">
        <v>851</v>
      </c>
      <c r="AG91" s="80" t="s">
        <v>217</v>
      </c>
      <c r="AH91" s="80" t="s">
        <v>218</v>
      </c>
      <c r="AI91" s="84" t="s">
        <v>219</v>
      </c>
      <c r="AJ91" s="84" t="s">
        <v>219</v>
      </c>
      <c r="AK91" s="84" t="s">
        <v>183</v>
      </c>
      <c r="AL91" s="86" t="s">
        <v>183</v>
      </c>
      <c r="AT91" s="82"/>
      <c r="AU91" s="265"/>
      <c r="AV91" s="265"/>
      <c r="AW91" s="265"/>
      <c r="AX91" s="83" t="s">
        <v>184</v>
      </c>
      <c r="AY91" s="84" t="s">
        <v>182</v>
      </c>
      <c r="AZ91" s="84" t="s">
        <v>213</v>
      </c>
      <c r="BA91" s="84" t="s">
        <v>214</v>
      </c>
      <c r="BB91" s="85"/>
      <c r="BC91" s="84" t="s">
        <v>577</v>
      </c>
      <c r="BD91" s="84" t="s">
        <v>754</v>
      </c>
      <c r="BE91" s="84" t="s">
        <v>577</v>
      </c>
      <c r="BF91" s="84" t="s">
        <v>577</v>
      </c>
      <c r="BG91" s="84" t="s">
        <v>754</v>
      </c>
      <c r="BH91" s="84" t="s">
        <v>577</v>
      </c>
      <c r="BI91" s="84" t="s">
        <v>189</v>
      </c>
      <c r="BJ91" s="85"/>
      <c r="BK91" s="84" t="s">
        <v>215</v>
      </c>
      <c r="BL91" s="84" t="s">
        <v>851</v>
      </c>
      <c r="BM91" s="85"/>
      <c r="BN91" s="85"/>
      <c r="BO91" s="84" t="s">
        <v>216</v>
      </c>
      <c r="BP91" s="84" t="s">
        <v>851</v>
      </c>
      <c r="BQ91" s="80" t="s">
        <v>217</v>
      </c>
      <c r="BR91" s="80" t="s">
        <v>218</v>
      </c>
      <c r="BS91" s="84" t="s">
        <v>219</v>
      </c>
      <c r="BT91" s="84" t="s">
        <v>219</v>
      </c>
      <c r="BU91" s="84" t="s">
        <v>183</v>
      </c>
      <c r="BV91" s="86" t="s">
        <v>183</v>
      </c>
    </row>
    <row r="92" spans="1:74" s="90" customFormat="1" ht="15.75" outlineLevel="1">
      <c r="A92" s="288"/>
      <c r="B92" s="36"/>
      <c r="C92" s="91"/>
      <c r="J92" s="26" t="s">
        <v>220</v>
      </c>
      <c r="K92" s="60"/>
      <c r="L92" s="60"/>
      <c r="M92" s="60"/>
      <c r="N92" s="9">
        <v>25</v>
      </c>
      <c r="O92" s="87">
        <v>56.52</v>
      </c>
      <c r="P92" s="20">
        <v>5810773.3510720003</v>
      </c>
      <c r="Q92" s="20">
        <v>-2312061.4022610001</v>
      </c>
      <c r="R92" s="20">
        <v>3498711.9488110002</v>
      </c>
      <c r="S92" s="20">
        <v>-538943.88540100004</v>
      </c>
      <c r="T92" s="20">
        <v>0</v>
      </c>
      <c r="U92" s="20">
        <v>-186736.66448000001</v>
      </c>
      <c r="V92" s="20">
        <v>0</v>
      </c>
      <c r="W92" s="20">
        <v>0</v>
      </c>
      <c r="X92" s="20">
        <v>0</v>
      </c>
      <c r="Y92" s="20">
        <v>-725680.54988099996</v>
      </c>
      <c r="Z92" s="20">
        <v>2773031.3989300001</v>
      </c>
      <c r="AA92" s="20">
        <v>315478.79353600001</v>
      </c>
      <c r="AB92" s="20">
        <v>3088510.1924660001</v>
      </c>
      <c r="AC92" s="20">
        <v>0</v>
      </c>
      <c r="AD92" s="20">
        <v>-797255.40110999998</v>
      </c>
      <c r="AE92" s="20">
        <v>-33297.206639000004</v>
      </c>
      <c r="AF92" s="20">
        <v>2257957.5847169999</v>
      </c>
      <c r="AG92" s="21">
        <v>0</v>
      </c>
      <c r="AH92" s="21">
        <v>2257957.5847169999</v>
      </c>
      <c r="AI92" s="20">
        <v>181.29519999999999</v>
      </c>
      <c r="AJ92" s="62"/>
      <c r="AK92" s="62"/>
      <c r="AL92" s="21">
        <v>2258138.879917</v>
      </c>
      <c r="AT92" s="26" t="s">
        <v>220</v>
      </c>
      <c r="AU92" s="60"/>
      <c r="AV92" s="60"/>
      <c r="AW92" s="60"/>
      <c r="AX92" s="9">
        <v>25</v>
      </c>
      <c r="AY92" s="87">
        <v>56.52</v>
      </c>
      <c r="AZ92" s="20">
        <v>3937578.6760359998</v>
      </c>
      <c r="BA92" s="20">
        <v>-1644460.877234</v>
      </c>
      <c r="BB92" s="20">
        <v>2293117.798802</v>
      </c>
      <c r="BC92" s="20">
        <v>-465910.51850300003</v>
      </c>
      <c r="BD92" s="20">
        <v>0</v>
      </c>
      <c r="BE92" s="20">
        <v>-143357.60975199999</v>
      </c>
      <c r="BF92" s="20">
        <v>-23395.804755000001</v>
      </c>
      <c r="BG92" s="20">
        <v>0</v>
      </c>
      <c r="BH92" s="20">
        <v>0</v>
      </c>
      <c r="BI92" s="20">
        <v>-632663.93301000004</v>
      </c>
      <c r="BJ92" s="20">
        <v>1660453.865792</v>
      </c>
      <c r="BK92" s="20">
        <v>195072.24736199999</v>
      </c>
      <c r="BL92" s="20">
        <v>1855526.1131539999</v>
      </c>
      <c r="BM92" s="20">
        <v>0</v>
      </c>
      <c r="BN92" s="20">
        <v>-491623.47234099999</v>
      </c>
      <c r="BO92" s="20">
        <v>-12082.79948</v>
      </c>
      <c r="BP92" s="20">
        <v>1351819.841333</v>
      </c>
      <c r="BQ92" s="21">
        <v>0</v>
      </c>
      <c r="BR92" s="21">
        <v>1351819.841333</v>
      </c>
      <c r="BS92" s="20">
        <v>134.98609999999999</v>
      </c>
      <c r="BT92" s="62"/>
      <c r="BU92" s="62"/>
      <c r="BV92" s="21">
        <v>1351954.8274330001</v>
      </c>
    </row>
    <row r="93" spans="1:74" s="90" customFormat="1" ht="14.25" customHeight="1" outlineLevel="1">
      <c r="A93" s="37"/>
      <c r="B93" s="37"/>
      <c r="C93" s="91"/>
      <c r="J93" s="75" t="s">
        <v>830</v>
      </c>
      <c r="K93" s="64"/>
      <c r="L93" s="64"/>
      <c r="M93" s="64"/>
      <c r="N93" s="88" t="s">
        <v>829</v>
      </c>
      <c r="O93" s="65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65"/>
      <c r="AK93" s="23"/>
      <c r="AL93" s="24"/>
      <c r="AT93" s="75" t="s">
        <v>830</v>
      </c>
      <c r="AU93" s="64"/>
      <c r="AV93" s="64"/>
      <c r="AW93" s="64"/>
      <c r="AX93" s="88" t="s">
        <v>829</v>
      </c>
      <c r="AY93" s="65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65"/>
      <c r="BU93" s="23"/>
      <c r="BV93" s="24"/>
    </row>
    <row r="94" spans="1:74" ht="15.75">
      <c r="A94" s="37"/>
      <c r="B94" s="37"/>
      <c r="C94" s="3"/>
      <c r="J94" s="74" t="s">
        <v>879</v>
      </c>
      <c r="K94" s="68"/>
      <c r="L94" s="68"/>
      <c r="M94" s="68"/>
      <c r="N94" s="68"/>
      <c r="O94" s="70"/>
      <c r="P94" s="89"/>
      <c r="Q94" s="89"/>
      <c r="R94" s="89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70"/>
      <c r="AK94" s="27"/>
      <c r="AL94" s="38"/>
      <c r="AT94" s="74" t="s">
        <v>879</v>
      </c>
      <c r="AU94" s="68"/>
      <c r="AV94" s="68"/>
      <c r="AW94" s="68"/>
      <c r="AX94" s="68"/>
      <c r="AY94" s="70"/>
      <c r="AZ94" s="89"/>
      <c r="BA94" s="89"/>
      <c r="BB94" s="89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70"/>
      <c r="BU94" s="27"/>
      <c r="BV94" s="38"/>
    </row>
    <row r="95" spans="1:74" ht="409.6">
      <c r="A95" s="3"/>
      <c r="B95" s="3"/>
      <c r="C95" s="3"/>
    </row>
    <row r="96" spans="1:74" ht="409.6">
      <c r="A96" s="3"/>
      <c r="B96" s="3"/>
      <c r="C96" s="3"/>
    </row>
    <row r="97" spans="1:74" s="90" customFormat="1" ht="15.75" outlineLevel="1">
      <c r="A97" s="285"/>
      <c r="B97" s="41"/>
      <c r="C97" s="91"/>
      <c r="J97" s="8" t="s">
        <v>185</v>
      </c>
      <c r="K97" s="60"/>
      <c r="L97" s="60"/>
      <c r="M97" s="60"/>
      <c r="N97" s="60"/>
      <c r="O97" s="60"/>
      <c r="P97" s="61"/>
      <c r="Q97" s="61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1"/>
      <c r="AD97" s="60"/>
      <c r="AE97" s="61"/>
      <c r="AF97" s="60"/>
      <c r="AG97" s="60"/>
      <c r="AH97" s="60"/>
      <c r="AI97" s="9" t="s">
        <v>634</v>
      </c>
      <c r="AJ97" s="10">
        <v>812</v>
      </c>
      <c r="AK97" s="9" t="s">
        <v>635</v>
      </c>
      <c r="AL97" s="8" t="s">
        <v>648</v>
      </c>
      <c r="AT97" s="8" t="s">
        <v>185</v>
      </c>
      <c r="AU97" s="60"/>
      <c r="AV97" s="60"/>
      <c r="AW97" s="60"/>
      <c r="AX97" s="60"/>
      <c r="AY97" s="60"/>
      <c r="AZ97" s="61"/>
      <c r="BA97" s="61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1"/>
      <c r="BN97" s="60"/>
      <c r="BO97" s="61"/>
      <c r="BP97" s="60"/>
      <c r="BQ97" s="60"/>
      <c r="BR97" s="60"/>
      <c r="BS97" s="9" t="s">
        <v>634</v>
      </c>
      <c r="BT97" s="10">
        <v>912</v>
      </c>
      <c r="BU97" s="9" t="s">
        <v>635</v>
      </c>
      <c r="BV97" s="8"/>
    </row>
    <row r="98" spans="1:74" s="90" customFormat="1" ht="15.75" outlineLevel="1">
      <c r="A98" s="285"/>
      <c r="B98" s="41"/>
      <c r="C98" s="91"/>
      <c r="J98" s="11" t="s">
        <v>186</v>
      </c>
      <c r="K98" s="60"/>
      <c r="L98" s="60"/>
      <c r="M98" s="60"/>
      <c r="N98" s="60"/>
      <c r="O98" s="60"/>
      <c r="P98" s="61"/>
      <c r="Q98" s="61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1"/>
      <c r="AD98" s="60"/>
      <c r="AE98" s="61"/>
      <c r="AF98" s="60"/>
      <c r="AG98" s="60"/>
      <c r="AH98" s="60"/>
      <c r="AI98" s="9" t="s">
        <v>636</v>
      </c>
      <c r="AJ98" s="8" t="s">
        <v>827</v>
      </c>
      <c r="AK98" s="9" t="s">
        <v>637</v>
      </c>
      <c r="AL98" s="12" t="s">
        <v>649</v>
      </c>
      <c r="AT98" s="11" t="s">
        <v>186</v>
      </c>
      <c r="AU98" s="60"/>
      <c r="AV98" s="60"/>
      <c r="AW98" s="60"/>
      <c r="AX98" s="60"/>
      <c r="AY98" s="60"/>
      <c r="AZ98" s="61"/>
      <c r="BA98" s="61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1"/>
      <c r="BN98" s="60"/>
      <c r="BO98" s="61"/>
      <c r="BP98" s="60"/>
      <c r="BQ98" s="60"/>
      <c r="BR98" s="60"/>
      <c r="BS98" s="9" t="s">
        <v>636</v>
      </c>
      <c r="BT98" s="8" t="s">
        <v>827</v>
      </c>
      <c r="BU98" s="9" t="s">
        <v>637</v>
      </c>
      <c r="BV98" s="8"/>
    </row>
    <row r="99" spans="1:74" s="90" customFormat="1" ht="15.75" outlineLevel="1">
      <c r="A99" s="285"/>
      <c r="B99" s="41"/>
      <c r="C99" s="91"/>
      <c r="J99" s="11" t="s">
        <v>128</v>
      </c>
      <c r="K99" s="60"/>
      <c r="L99" s="60"/>
      <c r="M99" s="60"/>
      <c r="N99" s="60"/>
      <c r="O99" s="60"/>
      <c r="P99" s="61"/>
      <c r="Q99" s="61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1"/>
      <c r="AD99" s="60"/>
      <c r="AE99" s="61"/>
      <c r="AF99" s="60"/>
      <c r="AG99" s="60"/>
      <c r="AH99" s="60"/>
      <c r="AI99" s="9" t="s">
        <v>23</v>
      </c>
      <c r="AJ99" s="8" t="s">
        <v>828</v>
      </c>
      <c r="AK99" s="9" t="s">
        <v>639</v>
      </c>
      <c r="AL99" s="8" t="s">
        <v>225</v>
      </c>
      <c r="AT99" s="11" t="s">
        <v>128</v>
      </c>
      <c r="AU99" s="60"/>
      <c r="AV99" s="60"/>
      <c r="AW99" s="60"/>
      <c r="AX99" s="60"/>
      <c r="AY99" s="60"/>
      <c r="AZ99" s="61"/>
      <c r="BA99" s="61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1"/>
      <c r="BN99" s="60"/>
      <c r="BO99" s="61"/>
      <c r="BP99" s="60"/>
      <c r="BQ99" s="60"/>
      <c r="BR99" s="60"/>
      <c r="BS99" s="9" t="s">
        <v>23</v>
      </c>
      <c r="BT99" s="8" t="s">
        <v>828</v>
      </c>
      <c r="BU99" s="9" t="s">
        <v>639</v>
      </c>
      <c r="BV99" s="8" t="s">
        <v>320</v>
      </c>
    </row>
    <row r="100" spans="1:74" s="90" customFormat="1" ht="15.75" outlineLevel="1">
      <c r="A100" s="352"/>
      <c r="B100" s="352"/>
      <c r="C100" s="91"/>
      <c r="J100" s="60"/>
      <c r="K100" s="60"/>
      <c r="L100" s="60"/>
      <c r="M100" s="60"/>
      <c r="N100" s="76"/>
      <c r="O100" s="25" t="s">
        <v>647</v>
      </c>
      <c r="P100" s="25" t="s">
        <v>879</v>
      </c>
      <c r="Q100" s="25" t="s">
        <v>879</v>
      </c>
      <c r="R100" s="77"/>
      <c r="S100" s="25" t="s">
        <v>188</v>
      </c>
      <c r="T100" s="25" t="s">
        <v>188</v>
      </c>
      <c r="U100" s="25" t="s">
        <v>188</v>
      </c>
      <c r="V100" s="25" t="s">
        <v>189</v>
      </c>
      <c r="W100" s="25" t="s">
        <v>189</v>
      </c>
      <c r="X100" s="25" t="s">
        <v>189</v>
      </c>
      <c r="Y100" s="25" t="s">
        <v>190</v>
      </c>
      <c r="Z100" s="77"/>
      <c r="AA100" s="25" t="s">
        <v>191</v>
      </c>
      <c r="AB100" s="25" t="s">
        <v>192</v>
      </c>
      <c r="AC100" s="25" t="s">
        <v>193</v>
      </c>
      <c r="AD100" s="77"/>
      <c r="AE100" s="25" t="s">
        <v>194</v>
      </c>
      <c r="AF100" s="25" t="s">
        <v>192</v>
      </c>
      <c r="AG100" s="78" t="s">
        <v>196</v>
      </c>
      <c r="AH100" s="78" t="s">
        <v>192</v>
      </c>
      <c r="AI100" s="25" t="s">
        <v>178</v>
      </c>
      <c r="AJ100" s="25" t="s">
        <v>197</v>
      </c>
      <c r="AK100" s="25" t="s">
        <v>179</v>
      </c>
      <c r="AL100" s="78" t="s">
        <v>198</v>
      </c>
      <c r="AT100" s="60"/>
      <c r="AU100" s="60"/>
      <c r="AV100" s="60"/>
      <c r="AW100" s="60"/>
      <c r="AX100" s="76"/>
      <c r="AY100" s="25" t="s">
        <v>647</v>
      </c>
      <c r="AZ100" s="25" t="s">
        <v>879</v>
      </c>
      <c r="BA100" s="25" t="s">
        <v>879</v>
      </c>
      <c r="BB100" s="77"/>
      <c r="BC100" s="25" t="s">
        <v>188</v>
      </c>
      <c r="BD100" s="25" t="s">
        <v>188</v>
      </c>
      <c r="BE100" s="25" t="s">
        <v>188</v>
      </c>
      <c r="BF100" s="25" t="s">
        <v>189</v>
      </c>
      <c r="BG100" s="25" t="s">
        <v>189</v>
      </c>
      <c r="BH100" s="25" t="s">
        <v>189</v>
      </c>
      <c r="BI100" s="25" t="s">
        <v>190</v>
      </c>
      <c r="BJ100" s="77"/>
      <c r="BK100" s="25" t="s">
        <v>191</v>
      </c>
      <c r="BL100" s="25" t="s">
        <v>192</v>
      </c>
      <c r="BM100" s="25" t="s">
        <v>193</v>
      </c>
      <c r="BN100" s="77"/>
      <c r="BO100" s="25" t="s">
        <v>194</v>
      </c>
      <c r="BP100" s="25" t="s">
        <v>192</v>
      </c>
      <c r="BQ100" s="78" t="s">
        <v>196</v>
      </c>
      <c r="BR100" s="78" t="s">
        <v>192</v>
      </c>
      <c r="BS100" s="25" t="s">
        <v>178</v>
      </c>
      <c r="BT100" s="25" t="s">
        <v>197</v>
      </c>
      <c r="BU100" s="25" t="s">
        <v>179</v>
      </c>
      <c r="BV100" s="78" t="s">
        <v>198</v>
      </c>
    </row>
    <row r="101" spans="1:74" s="90" customFormat="1" ht="15.75" outlineLevel="1">
      <c r="A101" s="352"/>
      <c r="B101" s="352"/>
      <c r="C101" s="91"/>
      <c r="J101" s="11" t="s">
        <v>199</v>
      </c>
      <c r="K101" s="60"/>
      <c r="L101" s="60"/>
      <c r="M101" s="60"/>
      <c r="N101" s="76"/>
      <c r="O101" s="79" t="s">
        <v>180</v>
      </c>
      <c r="P101" s="79" t="s">
        <v>200</v>
      </c>
      <c r="Q101" s="79" t="s">
        <v>200</v>
      </c>
      <c r="R101" s="79" t="s">
        <v>852</v>
      </c>
      <c r="S101" s="79" t="s">
        <v>201</v>
      </c>
      <c r="T101" s="79" t="s">
        <v>202</v>
      </c>
      <c r="U101" s="79" t="s">
        <v>203</v>
      </c>
      <c r="V101" s="79" t="s">
        <v>201</v>
      </c>
      <c r="W101" s="79" t="s">
        <v>202</v>
      </c>
      <c r="X101" s="79" t="s">
        <v>203</v>
      </c>
      <c r="Y101" s="79" t="s">
        <v>204</v>
      </c>
      <c r="Z101" s="79" t="s">
        <v>151</v>
      </c>
      <c r="AA101" s="79" t="s">
        <v>205</v>
      </c>
      <c r="AB101" s="79" t="s">
        <v>206</v>
      </c>
      <c r="AC101" s="79" t="s">
        <v>207</v>
      </c>
      <c r="AD101" s="79" t="s">
        <v>851</v>
      </c>
      <c r="AE101" s="79" t="s">
        <v>208</v>
      </c>
      <c r="AF101" s="79" t="s">
        <v>209</v>
      </c>
      <c r="AG101" s="80" t="s">
        <v>210</v>
      </c>
      <c r="AH101" s="80" t="s">
        <v>211</v>
      </c>
      <c r="AI101" s="81"/>
      <c r="AJ101" s="79" t="s">
        <v>212</v>
      </c>
      <c r="AK101" s="79" t="s">
        <v>181</v>
      </c>
      <c r="AL101" s="80" t="s">
        <v>192</v>
      </c>
      <c r="AT101" s="11" t="s">
        <v>199</v>
      </c>
      <c r="AU101" s="60"/>
      <c r="AV101" s="60"/>
      <c r="AW101" s="60"/>
      <c r="AX101" s="76"/>
      <c r="AY101" s="79" t="s">
        <v>180</v>
      </c>
      <c r="AZ101" s="79" t="s">
        <v>200</v>
      </c>
      <c r="BA101" s="79" t="s">
        <v>200</v>
      </c>
      <c r="BB101" s="79" t="s">
        <v>852</v>
      </c>
      <c r="BC101" s="79" t="s">
        <v>201</v>
      </c>
      <c r="BD101" s="79" t="s">
        <v>202</v>
      </c>
      <c r="BE101" s="79" t="s">
        <v>203</v>
      </c>
      <c r="BF101" s="79" t="s">
        <v>201</v>
      </c>
      <c r="BG101" s="79" t="s">
        <v>202</v>
      </c>
      <c r="BH101" s="79" t="s">
        <v>203</v>
      </c>
      <c r="BI101" s="79" t="s">
        <v>204</v>
      </c>
      <c r="BJ101" s="79" t="s">
        <v>151</v>
      </c>
      <c r="BK101" s="79" t="s">
        <v>205</v>
      </c>
      <c r="BL101" s="79" t="s">
        <v>206</v>
      </c>
      <c r="BM101" s="79" t="s">
        <v>207</v>
      </c>
      <c r="BN101" s="79" t="s">
        <v>851</v>
      </c>
      <c r="BO101" s="79" t="s">
        <v>208</v>
      </c>
      <c r="BP101" s="79" t="s">
        <v>209</v>
      </c>
      <c r="BQ101" s="80" t="s">
        <v>210</v>
      </c>
      <c r="BR101" s="80" t="s">
        <v>211</v>
      </c>
      <c r="BS101" s="81"/>
      <c r="BT101" s="79" t="s">
        <v>212</v>
      </c>
      <c r="BU101" s="79" t="s">
        <v>181</v>
      </c>
      <c r="BV101" s="80" t="s">
        <v>192</v>
      </c>
    </row>
    <row r="102" spans="1:74" s="90" customFormat="1" ht="15.75" outlineLevel="1">
      <c r="A102" s="352"/>
      <c r="B102" s="352"/>
      <c r="C102" s="91"/>
      <c r="J102" s="82"/>
      <c r="K102" s="265"/>
      <c r="L102" s="265"/>
      <c r="M102" s="265"/>
      <c r="N102" s="83" t="s">
        <v>184</v>
      </c>
      <c r="O102" s="84" t="s">
        <v>182</v>
      </c>
      <c r="P102" s="84" t="s">
        <v>213</v>
      </c>
      <c r="Q102" s="84" t="s">
        <v>214</v>
      </c>
      <c r="R102" s="85"/>
      <c r="S102" s="84" t="s">
        <v>577</v>
      </c>
      <c r="T102" s="84" t="s">
        <v>754</v>
      </c>
      <c r="U102" s="84" t="s">
        <v>577</v>
      </c>
      <c r="V102" s="84" t="s">
        <v>577</v>
      </c>
      <c r="W102" s="84" t="s">
        <v>754</v>
      </c>
      <c r="X102" s="84" t="s">
        <v>577</v>
      </c>
      <c r="Y102" s="84" t="s">
        <v>189</v>
      </c>
      <c r="Z102" s="85"/>
      <c r="AA102" s="84" t="s">
        <v>215</v>
      </c>
      <c r="AB102" s="84" t="s">
        <v>851</v>
      </c>
      <c r="AC102" s="85"/>
      <c r="AD102" s="85"/>
      <c r="AE102" s="84" t="s">
        <v>216</v>
      </c>
      <c r="AF102" s="84" t="s">
        <v>851</v>
      </c>
      <c r="AG102" s="80" t="s">
        <v>217</v>
      </c>
      <c r="AH102" s="80" t="s">
        <v>218</v>
      </c>
      <c r="AI102" s="84" t="s">
        <v>219</v>
      </c>
      <c r="AJ102" s="84" t="s">
        <v>219</v>
      </c>
      <c r="AK102" s="84" t="s">
        <v>183</v>
      </c>
      <c r="AL102" s="86" t="s">
        <v>183</v>
      </c>
      <c r="AT102" s="82"/>
      <c r="AU102" s="265"/>
      <c r="AV102" s="265"/>
      <c r="AW102" s="265"/>
      <c r="AX102" s="83" t="s">
        <v>184</v>
      </c>
      <c r="AY102" s="84" t="s">
        <v>182</v>
      </c>
      <c r="AZ102" s="84" t="s">
        <v>213</v>
      </c>
      <c r="BA102" s="84" t="s">
        <v>214</v>
      </c>
      <c r="BB102" s="85"/>
      <c r="BC102" s="84" t="s">
        <v>577</v>
      </c>
      <c r="BD102" s="84" t="s">
        <v>754</v>
      </c>
      <c r="BE102" s="84" t="s">
        <v>577</v>
      </c>
      <c r="BF102" s="84" t="s">
        <v>577</v>
      </c>
      <c r="BG102" s="84" t="s">
        <v>754</v>
      </c>
      <c r="BH102" s="84" t="s">
        <v>577</v>
      </c>
      <c r="BI102" s="84" t="s">
        <v>189</v>
      </c>
      <c r="BJ102" s="85"/>
      <c r="BK102" s="84" t="s">
        <v>215</v>
      </c>
      <c r="BL102" s="84" t="s">
        <v>851</v>
      </c>
      <c r="BM102" s="85"/>
      <c r="BN102" s="85"/>
      <c r="BO102" s="84" t="s">
        <v>216</v>
      </c>
      <c r="BP102" s="84" t="s">
        <v>851</v>
      </c>
      <c r="BQ102" s="80" t="s">
        <v>217</v>
      </c>
      <c r="BR102" s="80" t="s">
        <v>218</v>
      </c>
      <c r="BS102" s="84" t="s">
        <v>219</v>
      </c>
      <c r="BT102" s="84" t="s">
        <v>219</v>
      </c>
      <c r="BU102" s="84" t="s">
        <v>183</v>
      </c>
      <c r="BV102" s="86" t="s">
        <v>183</v>
      </c>
    </row>
    <row r="103" spans="1:74" s="90" customFormat="1" ht="15.75" outlineLevel="1">
      <c r="A103" s="288"/>
      <c r="B103" s="36"/>
      <c r="C103" s="91"/>
      <c r="J103" s="26" t="s">
        <v>220</v>
      </c>
      <c r="K103" s="60"/>
      <c r="L103" s="60"/>
      <c r="M103" s="60"/>
      <c r="N103" s="9">
        <v>25</v>
      </c>
      <c r="O103" s="87">
        <v>56.52</v>
      </c>
      <c r="P103" s="20">
        <v>7818909.4047609996</v>
      </c>
      <c r="Q103" s="20">
        <v>-3247871.7767480002</v>
      </c>
      <c r="R103" s="20">
        <v>4571037.6280129999</v>
      </c>
      <c r="S103" s="20">
        <v>-753624.30940300005</v>
      </c>
      <c r="T103" s="20">
        <v>0</v>
      </c>
      <c r="U103" s="20">
        <v>-243889.214164</v>
      </c>
      <c r="V103" s="20">
        <v>-136210.034767</v>
      </c>
      <c r="W103" s="20">
        <v>0</v>
      </c>
      <c r="X103" s="20">
        <v>-3709.2674299999999</v>
      </c>
      <c r="Y103" s="20">
        <v>-1137432.825764</v>
      </c>
      <c r="Z103" s="20">
        <v>3433604.8022489999</v>
      </c>
      <c r="AA103" s="20">
        <v>655259.09903799999</v>
      </c>
      <c r="AB103" s="20">
        <v>4088863.9012870002</v>
      </c>
      <c r="AC103" s="20">
        <v>0</v>
      </c>
      <c r="AD103" s="20">
        <v>-1051386.9725319999</v>
      </c>
      <c r="AE103" s="20">
        <v>-42390.58193</v>
      </c>
      <c r="AF103" s="20">
        <v>2995086.3468249999</v>
      </c>
      <c r="AG103" s="21">
        <v>0</v>
      </c>
      <c r="AH103" s="21">
        <v>2995086.3468249999</v>
      </c>
      <c r="AI103" s="20">
        <v>260.1354</v>
      </c>
      <c r="AJ103" s="62"/>
      <c r="AK103" s="62"/>
      <c r="AL103" s="21">
        <v>2995346.4822249999</v>
      </c>
      <c r="AT103" s="26" t="s">
        <v>220</v>
      </c>
      <c r="AU103" s="60"/>
      <c r="AV103" s="60"/>
      <c r="AW103" s="60"/>
      <c r="AX103" s="9">
        <v>25</v>
      </c>
      <c r="AY103" s="87">
        <v>56.52</v>
      </c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1"/>
      <c r="BR103" s="21"/>
      <c r="BS103" s="20"/>
      <c r="BT103" s="62"/>
      <c r="BU103" s="62"/>
      <c r="BV103" s="21"/>
    </row>
    <row r="104" spans="1:74" s="90" customFormat="1" ht="14.25" customHeight="1" outlineLevel="1">
      <c r="A104" s="37"/>
      <c r="B104" s="37"/>
      <c r="C104" s="91"/>
      <c r="J104" s="75" t="s">
        <v>830</v>
      </c>
      <c r="K104" s="64"/>
      <c r="L104" s="64"/>
      <c r="M104" s="64"/>
      <c r="N104" s="88" t="s">
        <v>829</v>
      </c>
      <c r="O104" s="65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65"/>
      <c r="AK104" s="23"/>
      <c r="AL104" s="24"/>
      <c r="AT104" s="75" t="s">
        <v>830</v>
      </c>
      <c r="AU104" s="64"/>
      <c r="AV104" s="64"/>
      <c r="AW104" s="64"/>
      <c r="AX104" s="88" t="s">
        <v>829</v>
      </c>
      <c r="AY104" s="65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65"/>
      <c r="BU104" s="23"/>
      <c r="BV104" s="24"/>
    </row>
    <row r="105" spans="1:74" ht="15.75">
      <c r="A105" s="37"/>
      <c r="B105" s="37"/>
      <c r="C105" s="3"/>
      <c r="J105" s="74" t="s">
        <v>879</v>
      </c>
      <c r="K105" s="68"/>
      <c r="L105" s="68"/>
      <c r="M105" s="68"/>
      <c r="N105" s="68"/>
      <c r="O105" s="70"/>
      <c r="P105" s="89"/>
      <c r="Q105" s="89"/>
      <c r="R105" s="89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70"/>
      <c r="AK105" s="27"/>
      <c r="AL105" s="38"/>
      <c r="AT105" s="74" t="s">
        <v>879</v>
      </c>
      <c r="AU105" s="68"/>
      <c r="AV105" s="68"/>
      <c r="AW105" s="68"/>
      <c r="AX105" s="68"/>
      <c r="AY105" s="70"/>
      <c r="AZ105" s="89"/>
      <c r="BA105" s="89"/>
      <c r="BB105" s="89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70"/>
      <c r="BU105" s="27"/>
      <c r="BV105" s="38"/>
    </row>
    <row r="106" spans="1:74" ht="409.6">
      <c r="A106" s="3"/>
      <c r="B106" s="3"/>
      <c r="C106" s="3"/>
    </row>
    <row r="107" spans="1:74" ht="409.6">
      <c r="A107" s="3"/>
      <c r="B107" s="3"/>
      <c r="C107" s="3"/>
    </row>
    <row r="108" spans="1:74" ht="15.75">
      <c r="A108" s="3"/>
      <c r="B108" s="3"/>
      <c r="C108" s="3"/>
      <c r="J108" s="379"/>
      <c r="K108" s="380"/>
      <c r="L108" s="380"/>
      <c r="M108" s="380"/>
      <c r="N108" s="381"/>
      <c r="O108" s="382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3"/>
      <c r="AI108" s="383"/>
      <c r="AJ108" s="384"/>
      <c r="AK108" s="384"/>
      <c r="AL108" s="383"/>
    </row>
    <row r="109" spans="1:74" ht="409.6">
      <c r="A109" s="3"/>
      <c r="B109" s="3"/>
      <c r="C109" s="3"/>
    </row>
    <row r="110" spans="1:74" ht="409.6">
      <c r="A110" s="3"/>
      <c r="B110" s="3"/>
      <c r="C110" s="3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  <c r="AL110" s="378"/>
    </row>
    <row r="111" spans="1:74" ht="409.6">
      <c r="A111" s="3"/>
      <c r="B111" s="3"/>
      <c r="C111" s="3"/>
    </row>
    <row r="112" spans="1:74" ht="409.6">
      <c r="A112" s="3"/>
      <c r="B112" s="3"/>
      <c r="C112" s="3"/>
    </row>
    <row r="113" spans="1:3" ht="409.6">
      <c r="A113" s="3"/>
      <c r="B113" s="3"/>
      <c r="C113" s="3"/>
    </row>
    <row r="114" spans="1:3" ht="409.6">
      <c r="A114" s="3"/>
      <c r="B114" s="3"/>
      <c r="C114" s="3"/>
    </row>
    <row r="115" spans="1:3" ht="409.6">
      <c r="A115" s="3"/>
      <c r="B115" s="3"/>
      <c r="C115" s="3"/>
    </row>
    <row r="116" spans="1:3" ht="409.6">
      <c r="A116" s="3"/>
      <c r="B116" s="3"/>
      <c r="C116" s="3"/>
    </row>
    <row r="117" spans="1:3" ht="409.6">
      <c r="A117" s="3"/>
      <c r="B117" s="3"/>
      <c r="C117" s="3"/>
    </row>
    <row r="118" spans="1:3" ht="409.6">
      <c r="A118" s="3"/>
      <c r="B118" s="3"/>
      <c r="C118" s="3"/>
    </row>
    <row r="119" spans="1:3" ht="409.6">
      <c r="A119" s="3"/>
      <c r="B119" s="3"/>
      <c r="C119" s="3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9" enableFormatConditionsCalculation="0">
    <tabColor indexed="25"/>
    <pageSetUpPr fitToPage="1"/>
  </sheetPr>
  <dimension ref="A3:V48"/>
  <sheetViews>
    <sheetView showGridLines="0" view="pageBreakPreview" zoomScale="60" zoomScaleNormal="60" workbookViewId="0">
      <selection activeCell="B2" sqref="B2"/>
    </sheetView>
  </sheetViews>
  <sheetFormatPr defaultColWidth="9.140625" defaultRowHeight="12.75"/>
  <cols>
    <col min="1" max="1" width="76.7109375" customWidth="1"/>
    <col min="2" max="8" width="14.42578125" bestFit="1" customWidth="1"/>
    <col min="9" max="9" width="14" bestFit="1" customWidth="1"/>
    <col min="10" max="10" width="14.42578125" bestFit="1" customWidth="1"/>
    <col min="11" max="11" width="13.7109375" customWidth="1"/>
    <col min="12" max="12" width="13.42578125" customWidth="1"/>
    <col min="13" max="13" width="13.140625" customWidth="1"/>
  </cols>
  <sheetData>
    <row r="3" spans="1:22" s="1" customFormat="1" ht="16.5" thickBot="1">
      <c r="A3" s="28" t="s">
        <v>907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1" customFormat="1" ht="16.5" thickBot="1">
      <c r="A4" s="30" t="s">
        <v>152</v>
      </c>
      <c r="B4" s="860">
        <v>2011</v>
      </c>
      <c r="C4" s="861"/>
      <c r="D4" s="861"/>
      <c r="E4" s="862"/>
      <c r="F4" s="866" t="s">
        <v>957</v>
      </c>
      <c r="G4" s="867"/>
      <c r="H4" s="867"/>
      <c r="I4" s="868"/>
      <c r="J4" s="863">
        <v>2013</v>
      </c>
      <c r="K4" s="864"/>
      <c r="L4" s="864"/>
      <c r="M4" s="865"/>
    </row>
    <row r="5" spans="1:22" s="1" customFormat="1" ht="32.25" thickBot="1">
      <c r="A5" s="31" t="s">
        <v>842</v>
      </c>
      <c r="B5" s="784" t="s">
        <v>150</v>
      </c>
      <c r="C5" s="784" t="s">
        <v>149</v>
      </c>
      <c r="D5" s="784" t="s">
        <v>148</v>
      </c>
      <c r="E5" s="825" t="s">
        <v>958</v>
      </c>
      <c r="F5" s="785" t="s">
        <v>150</v>
      </c>
      <c r="G5" s="785" t="s">
        <v>149</v>
      </c>
      <c r="H5" s="785" t="s">
        <v>148</v>
      </c>
      <c r="I5" s="785" t="s">
        <v>147</v>
      </c>
      <c r="J5" s="786" t="s">
        <v>150</v>
      </c>
      <c r="K5" s="786" t="s">
        <v>149</v>
      </c>
      <c r="L5" s="786" t="s">
        <v>148</v>
      </c>
      <c r="M5" s="786" t="s">
        <v>147</v>
      </c>
    </row>
    <row r="6" spans="1:22" s="1" customFormat="1" ht="15.75">
      <c r="A6" s="672" t="s">
        <v>753</v>
      </c>
      <c r="B6" s="787">
        <v>1883.2372006706501</v>
      </c>
      <c r="C6" s="787">
        <v>1766.7477500356902</v>
      </c>
      <c r="D6" s="787">
        <v>1763.7125321037499</v>
      </c>
      <c r="E6" s="787">
        <v>1592.9489904135999</v>
      </c>
      <c r="F6" s="788">
        <v>1606.4657600339401</v>
      </c>
      <c r="G6" s="788">
        <v>1274.5227710997701</v>
      </c>
      <c r="H6" s="788">
        <v>1093.7228911914599</v>
      </c>
      <c r="I6" s="788">
        <v>4089.7721984458603</v>
      </c>
      <c r="J6" s="789">
        <v>4143.1192761459997</v>
      </c>
      <c r="K6" s="789"/>
      <c r="L6" s="789"/>
      <c r="M6" s="789"/>
      <c r="N6" s="585"/>
      <c r="O6" s="585"/>
      <c r="P6" s="585"/>
      <c r="Q6" s="585"/>
      <c r="R6" s="585"/>
      <c r="S6" s="585"/>
      <c r="T6" s="585"/>
      <c r="U6" s="585"/>
      <c r="V6" s="585"/>
    </row>
    <row r="7" spans="1:22" s="1" customFormat="1" ht="15.75">
      <c r="A7" s="673" t="s">
        <v>754</v>
      </c>
      <c r="B7" s="787">
        <v>24541.251870537799</v>
      </c>
      <c r="C7" s="787">
        <v>24298.932071265303</v>
      </c>
      <c r="D7" s="787">
        <v>24183.607002220502</v>
      </c>
      <c r="E7" s="787">
        <v>22144.830992694999</v>
      </c>
      <c r="F7" s="788">
        <v>21879.4685130486</v>
      </c>
      <c r="G7" s="788">
        <v>21938.4629341986</v>
      </c>
      <c r="H7" s="788">
        <v>21855.363552704701</v>
      </c>
      <c r="I7" s="788">
        <v>17681.6225470563</v>
      </c>
      <c r="J7" s="789">
        <v>18124.174840128602</v>
      </c>
      <c r="K7" s="789"/>
      <c r="L7" s="789"/>
      <c r="M7" s="789"/>
      <c r="N7" s="585"/>
      <c r="O7" s="585"/>
      <c r="P7" s="585"/>
      <c r="Q7" s="585"/>
      <c r="R7" s="585"/>
      <c r="S7" s="585"/>
      <c r="T7" s="585"/>
      <c r="U7" s="585"/>
      <c r="V7" s="585"/>
    </row>
    <row r="8" spans="1:22" s="1" customFormat="1" ht="15.75">
      <c r="A8" s="673" t="s">
        <v>755</v>
      </c>
      <c r="B8" s="787">
        <v>25664.421289605001</v>
      </c>
      <c r="C8" s="787">
        <v>24505.658164828299</v>
      </c>
      <c r="D8" s="787">
        <v>24800.454660355401</v>
      </c>
      <c r="E8" s="787">
        <v>21773.533390323199</v>
      </c>
      <c r="F8" s="788">
        <v>20959.5415720489</v>
      </c>
      <c r="G8" s="788">
        <v>21126.165551003702</v>
      </c>
      <c r="H8" s="788">
        <v>22857.976879784303</v>
      </c>
      <c r="I8" s="788">
        <v>28817.539732506903</v>
      </c>
      <c r="J8" s="789">
        <v>29985.067161680399</v>
      </c>
      <c r="K8" s="789"/>
      <c r="L8" s="789"/>
      <c r="M8" s="789"/>
      <c r="N8" s="585"/>
      <c r="O8" s="585"/>
      <c r="P8" s="585"/>
      <c r="Q8" s="585"/>
      <c r="R8" s="585"/>
      <c r="S8" s="585"/>
      <c r="T8" s="585"/>
      <c r="U8" s="585"/>
      <c r="V8" s="585"/>
    </row>
    <row r="9" spans="1:22" s="1" customFormat="1" ht="15.75">
      <c r="A9" s="673" t="s">
        <v>252</v>
      </c>
      <c r="B9" s="787">
        <v>51085.396384196603</v>
      </c>
      <c r="C9" s="787">
        <v>49592.318487778604</v>
      </c>
      <c r="D9" s="787">
        <v>49704.712744147793</v>
      </c>
      <c r="E9" s="787">
        <v>49620.3729100372</v>
      </c>
      <c r="F9" s="788">
        <v>44239.576366810797</v>
      </c>
      <c r="G9" s="788">
        <v>43919.330874309599</v>
      </c>
      <c r="H9" s="788">
        <v>43288.0140344096</v>
      </c>
      <c r="I9" s="788">
        <v>43596.298092042001</v>
      </c>
      <c r="J9" s="789">
        <v>44348.535006792095</v>
      </c>
      <c r="K9" s="789"/>
      <c r="L9" s="789"/>
      <c r="M9" s="789"/>
      <c r="N9" s="585"/>
      <c r="O9" s="585"/>
      <c r="P9" s="585"/>
      <c r="Q9" s="585"/>
      <c r="R9" s="585"/>
      <c r="S9" s="585"/>
      <c r="T9" s="585"/>
      <c r="U9" s="585"/>
      <c r="V9" s="585"/>
    </row>
    <row r="10" spans="1:22" s="1" customFormat="1" ht="15.75">
      <c r="A10" s="673" t="s">
        <v>850</v>
      </c>
      <c r="B10" s="787">
        <v>30623.944500265497</v>
      </c>
      <c r="C10" s="787">
        <v>31933.733032976103</v>
      </c>
      <c r="D10" s="787">
        <v>34834.2482857625</v>
      </c>
      <c r="E10" s="787">
        <v>33868.152972951102</v>
      </c>
      <c r="F10" s="788">
        <v>34587.231059017002</v>
      </c>
      <c r="G10" s="788">
        <v>39996.622405768299</v>
      </c>
      <c r="H10" s="788">
        <v>39925.637830913998</v>
      </c>
      <c r="I10" s="788">
        <v>39432.980039780407</v>
      </c>
      <c r="J10" s="789">
        <v>39487.642072207804</v>
      </c>
      <c r="K10" s="789"/>
      <c r="L10" s="789"/>
      <c r="M10" s="789"/>
      <c r="N10" s="585"/>
      <c r="O10" s="585"/>
      <c r="P10" s="585"/>
      <c r="Q10" s="585"/>
      <c r="R10" s="585"/>
      <c r="S10" s="585"/>
      <c r="T10" s="585"/>
      <c r="U10" s="585"/>
      <c r="V10" s="585"/>
    </row>
    <row r="11" spans="1:22" s="1" customFormat="1" ht="15.75">
      <c r="A11" s="673" t="s">
        <v>253</v>
      </c>
      <c r="B11" s="787">
        <v>2699.6689921524376</v>
      </c>
      <c r="C11" s="787">
        <v>2376.6313432540046</v>
      </c>
      <c r="D11" s="787">
        <v>2982.180785611039</v>
      </c>
      <c r="E11" s="787">
        <v>3241.2630609709013</v>
      </c>
      <c r="F11" s="788">
        <v>3099.7295012127433</v>
      </c>
      <c r="G11" s="788">
        <v>3248.3239052480349</v>
      </c>
      <c r="H11" s="788">
        <v>3759.2490699079353</v>
      </c>
      <c r="I11" s="788">
        <v>4309.4867977005488</v>
      </c>
      <c r="J11" s="789">
        <v>4187.8836298290989</v>
      </c>
      <c r="K11" s="789"/>
      <c r="L11" s="789"/>
      <c r="M11" s="789"/>
      <c r="N11" s="585"/>
      <c r="O11" s="585"/>
      <c r="P11" s="585"/>
      <c r="Q11" s="585"/>
      <c r="R11" s="585"/>
      <c r="S11" s="585"/>
      <c r="T11" s="585"/>
      <c r="U11" s="585"/>
      <c r="V11" s="585"/>
    </row>
    <row r="12" spans="1:22" s="1" customFormat="1" ht="15.75">
      <c r="A12" s="674" t="s">
        <v>801</v>
      </c>
      <c r="B12" s="790">
        <v>136496.92023742798</v>
      </c>
      <c r="C12" s="790">
        <v>134474.02085013801</v>
      </c>
      <c r="D12" s="790">
        <v>138268.91601020098</v>
      </c>
      <c r="E12" s="790">
        <v>132241.10231739099</v>
      </c>
      <c r="F12" s="791">
        <v>126372.01277217199</v>
      </c>
      <c r="G12" s="791">
        <v>131503.428441628</v>
      </c>
      <c r="H12" s="791">
        <v>132779.96425891199</v>
      </c>
      <c r="I12" s="791">
        <v>137927.69940753203</v>
      </c>
      <c r="J12" s="792">
        <v>140276.421986784</v>
      </c>
      <c r="K12" s="792"/>
      <c r="L12" s="792"/>
      <c r="M12" s="792"/>
      <c r="N12" s="585"/>
      <c r="O12" s="585"/>
      <c r="P12" s="585"/>
      <c r="Q12" s="585"/>
      <c r="R12" s="585"/>
      <c r="S12" s="585"/>
      <c r="T12" s="585"/>
      <c r="U12" s="585"/>
      <c r="V12" s="585"/>
    </row>
    <row r="13" spans="1:22" s="1" customFormat="1" ht="15.75">
      <c r="A13" s="673"/>
      <c r="B13" s="787"/>
      <c r="C13" s="787"/>
      <c r="D13" s="787"/>
      <c r="E13" s="787"/>
      <c r="F13" s="788"/>
      <c r="G13" s="788"/>
      <c r="H13" s="788"/>
      <c r="I13" s="788"/>
      <c r="J13" s="789"/>
      <c r="K13" s="789"/>
      <c r="L13" s="789"/>
      <c r="M13" s="789"/>
      <c r="N13" s="585"/>
      <c r="O13" s="585"/>
      <c r="P13" s="585"/>
      <c r="Q13" s="585"/>
      <c r="R13" s="585"/>
      <c r="S13" s="585"/>
      <c r="T13" s="585"/>
      <c r="U13" s="585"/>
      <c r="V13" s="585"/>
    </row>
    <row r="14" spans="1:22" s="1" customFormat="1" ht="15.75">
      <c r="A14" s="673" t="s">
        <v>950</v>
      </c>
      <c r="B14" s="787">
        <v>167.55872153961701</v>
      </c>
      <c r="C14" s="787">
        <v>110.096751370368</v>
      </c>
      <c r="D14" s="787">
        <v>92.279944195612003</v>
      </c>
      <c r="E14" s="787">
        <v>146.66457542931499</v>
      </c>
      <c r="F14" s="788">
        <v>109.940790162407</v>
      </c>
      <c r="G14" s="788">
        <v>132.76762394380398</v>
      </c>
      <c r="H14" s="788">
        <v>153.72719058880202</v>
      </c>
      <c r="I14" s="788">
        <v>161.84705438740798</v>
      </c>
      <c r="J14" s="789">
        <v>266.83381834344902</v>
      </c>
      <c r="K14" s="789"/>
      <c r="L14" s="789"/>
      <c r="M14" s="789"/>
      <c r="N14" s="585"/>
      <c r="O14" s="585"/>
      <c r="P14" s="585"/>
      <c r="Q14" s="585"/>
      <c r="R14" s="585"/>
      <c r="S14" s="585"/>
      <c r="T14" s="585"/>
      <c r="U14" s="585"/>
      <c r="V14" s="585"/>
    </row>
    <row r="15" spans="1:22" s="1" customFormat="1" ht="15.75">
      <c r="A15" s="673" t="s">
        <v>875</v>
      </c>
      <c r="B15" s="787">
        <v>1128.09224351478</v>
      </c>
      <c r="C15" s="787">
        <v>1180.5556090387199</v>
      </c>
      <c r="D15" s="787">
        <v>1168.8899411314799</v>
      </c>
      <c r="E15" s="787">
        <v>992.44005328559695</v>
      </c>
      <c r="F15" s="788">
        <v>1211.8482693001299</v>
      </c>
      <c r="G15" s="788">
        <v>1137.86026899841</v>
      </c>
      <c r="H15" s="788">
        <v>1149.5026220520101</v>
      </c>
      <c r="I15" s="788">
        <v>1198.2921274538501</v>
      </c>
      <c r="J15" s="789">
        <v>1316.8562962938399</v>
      </c>
      <c r="K15" s="789"/>
      <c r="L15" s="789"/>
      <c r="M15" s="789"/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2" ht="15">
      <c r="A16" s="673" t="s">
        <v>876</v>
      </c>
      <c r="B16" s="787">
        <v>15269.348069051917</v>
      </c>
      <c r="C16" s="787">
        <v>15000.587371791815</v>
      </c>
      <c r="D16" s="787">
        <v>15379.716614163741</v>
      </c>
      <c r="E16" s="787">
        <v>17554.40950180318</v>
      </c>
      <c r="F16" s="788">
        <v>16817.575699295176</v>
      </c>
      <c r="G16" s="788">
        <v>17653.914079252438</v>
      </c>
      <c r="H16" s="788">
        <v>16998.229649450943</v>
      </c>
      <c r="I16" s="788">
        <v>18209.243537170456</v>
      </c>
      <c r="J16" s="789">
        <v>18042.001629811235</v>
      </c>
      <c r="K16" s="789"/>
      <c r="L16" s="789"/>
      <c r="M16" s="789"/>
    </row>
    <row r="17" spans="1:22" s="1" customFormat="1" ht="15.75">
      <c r="A17" s="673" t="s">
        <v>831</v>
      </c>
      <c r="B17" s="787">
        <v>4822.377355401054</v>
      </c>
      <c r="C17" s="787">
        <v>3889.068035000445</v>
      </c>
      <c r="D17" s="787">
        <v>2851.9128452837022</v>
      </c>
      <c r="E17" s="787">
        <v>2637.5456223915521</v>
      </c>
      <c r="F17" s="788">
        <v>5744.4869763629595</v>
      </c>
      <c r="G17" s="788">
        <v>4327.8006345960748</v>
      </c>
      <c r="H17" s="788">
        <v>2444.4922172210809</v>
      </c>
      <c r="I17" s="788">
        <v>1566.7612897458789</v>
      </c>
      <c r="J17" s="789">
        <v>1874.6687683513101</v>
      </c>
      <c r="K17" s="789"/>
      <c r="L17" s="789"/>
      <c r="M17" s="789"/>
      <c r="N17" s="585"/>
      <c r="O17" s="585"/>
      <c r="P17" s="585"/>
      <c r="Q17" s="585"/>
      <c r="R17" s="585"/>
      <c r="S17" s="585"/>
      <c r="T17" s="585"/>
      <c r="U17" s="585"/>
      <c r="V17" s="585"/>
    </row>
    <row r="18" spans="1:22" s="1" customFormat="1" ht="15.75">
      <c r="A18" s="673" t="s">
        <v>254</v>
      </c>
      <c r="B18" s="787">
        <v>0</v>
      </c>
      <c r="C18" s="787">
        <v>127.86448655300001</v>
      </c>
      <c r="D18" s="787">
        <v>15.830362108300001</v>
      </c>
      <c r="E18" s="787">
        <v>86.282182351675004</v>
      </c>
      <c r="F18" s="788">
        <v>3.7452999999999999</v>
      </c>
      <c r="G18" s="788">
        <v>1.9224600000000001</v>
      </c>
      <c r="H18" s="788">
        <v>1.173179854</v>
      </c>
      <c r="I18" s="788">
        <v>0</v>
      </c>
      <c r="J18" s="789">
        <v>0</v>
      </c>
      <c r="K18" s="789"/>
      <c r="L18" s="789"/>
      <c r="M18" s="789"/>
      <c r="N18" s="585"/>
      <c r="O18" s="585"/>
      <c r="P18" s="585"/>
      <c r="Q18" s="585"/>
      <c r="R18" s="585"/>
      <c r="S18" s="585"/>
      <c r="T18" s="585"/>
      <c r="U18" s="585"/>
      <c r="V18" s="585"/>
    </row>
    <row r="19" spans="1:22" s="1" customFormat="1" ht="15.75">
      <c r="A19" s="673" t="s">
        <v>630</v>
      </c>
      <c r="B19" s="787">
        <v>15206.83321185398</v>
      </c>
      <c r="C19" s="787">
        <v>11081.53636371366</v>
      </c>
      <c r="D19" s="787">
        <v>11728.2698124279</v>
      </c>
      <c r="E19" s="787">
        <v>12899.478103341491</v>
      </c>
      <c r="F19" s="788">
        <v>12687.187980829969</v>
      </c>
      <c r="G19" s="788">
        <v>13945.252415387251</v>
      </c>
      <c r="H19" s="788">
        <v>8908.2413956169112</v>
      </c>
      <c r="I19" s="788">
        <v>8804.6131774267797</v>
      </c>
      <c r="J19" s="789">
        <v>9837.9493038056698</v>
      </c>
      <c r="K19" s="789"/>
      <c r="L19" s="789"/>
      <c r="M19" s="789"/>
      <c r="N19" s="585"/>
      <c r="O19" s="585"/>
      <c r="P19" s="585"/>
      <c r="Q19" s="585"/>
      <c r="R19" s="585"/>
      <c r="S19" s="585"/>
      <c r="T19" s="585"/>
      <c r="U19" s="585"/>
      <c r="V19" s="585"/>
    </row>
    <row r="20" spans="1:22" s="1" customFormat="1" ht="15.75">
      <c r="A20" s="674" t="s">
        <v>782</v>
      </c>
      <c r="B20" s="790">
        <v>36594.209601361399</v>
      </c>
      <c r="C20" s="790">
        <v>31389.716404968</v>
      </c>
      <c r="D20" s="790">
        <v>31236.9074073107</v>
      </c>
      <c r="E20" s="790">
        <v>34316.820038602797</v>
      </c>
      <c r="F20" s="791">
        <v>36574.7850159507</v>
      </c>
      <c r="G20" s="791">
        <v>37199.517482178002</v>
      </c>
      <c r="H20" s="791">
        <v>29655.366254783698</v>
      </c>
      <c r="I20" s="791">
        <v>29940.757186184397</v>
      </c>
      <c r="J20" s="792">
        <v>31338.309816605499</v>
      </c>
      <c r="K20" s="792"/>
      <c r="L20" s="792"/>
      <c r="M20" s="792"/>
      <c r="N20" s="585"/>
      <c r="O20" s="585"/>
      <c r="P20" s="585"/>
      <c r="Q20" s="585"/>
      <c r="R20" s="585"/>
      <c r="S20" s="585"/>
      <c r="T20" s="585"/>
      <c r="U20" s="585"/>
      <c r="V20" s="585"/>
    </row>
    <row r="21" spans="1:22" s="1" customFormat="1" ht="16.5" thickBot="1">
      <c r="A21" s="675" t="s">
        <v>783</v>
      </c>
      <c r="B21" s="793">
        <v>173091.129838789</v>
      </c>
      <c r="C21" s="793">
        <v>165863.73725510598</v>
      </c>
      <c r="D21" s="793">
        <v>169505.82341751098</v>
      </c>
      <c r="E21" s="793">
        <v>166557.922355994</v>
      </c>
      <c r="F21" s="794">
        <v>162946.79778812299</v>
      </c>
      <c r="G21" s="794">
        <v>168702.945923805</v>
      </c>
      <c r="H21" s="794">
        <v>162435.33051369601</v>
      </c>
      <c r="I21" s="794">
        <v>167868.45659371599</v>
      </c>
      <c r="J21" s="795">
        <v>171614.73180339002</v>
      </c>
      <c r="K21" s="795"/>
      <c r="L21" s="795"/>
      <c r="M21" s="795"/>
      <c r="N21" s="585"/>
      <c r="O21" s="585"/>
      <c r="P21" s="585"/>
      <c r="Q21" s="585"/>
      <c r="R21" s="585"/>
      <c r="S21" s="585"/>
      <c r="T21" s="585"/>
      <c r="U21" s="585"/>
      <c r="V21" s="585"/>
    </row>
    <row r="22" spans="1:22" s="1" customFormat="1" ht="16.5" thickTop="1">
      <c r="A22" s="673"/>
      <c r="B22" s="787"/>
      <c r="C22" s="787"/>
      <c r="D22" s="787"/>
      <c r="E22" s="787"/>
      <c r="F22" s="788"/>
      <c r="G22" s="788"/>
      <c r="H22" s="788"/>
      <c r="I22" s="788"/>
      <c r="J22" s="789"/>
      <c r="K22" s="789"/>
      <c r="L22" s="789"/>
      <c r="M22" s="789"/>
      <c r="N22" s="585"/>
      <c r="O22" s="585"/>
      <c r="P22" s="585"/>
      <c r="Q22" s="585"/>
      <c r="R22" s="585"/>
      <c r="S22" s="585"/>
      <c r="T22" s="585"/>
      <c r="U22" s="585"/>
      <c r="V22" s="585"/>
    </row>
    <row r="23" spans="1:22" s="1" customFormat="1" ht="15.75">
      <c r="A23" s="676"/>
      <c r="B23" s="787"/>
      <c r="C23" s="787"/>
      <c r="D23" s="787"/>
      <c r="E23" s="787"/>
      <c r="F23" s="788"/>
      <c r="G23" s="788"/>
      <c r="H23" s="788"/>
      <c r="I23" s="788"/>
      <c r="J23" s="789"/>
      <c r="K23" s="789"/>
      <c r="L23" s="789"/>
      <c r="M23" s="789"/>
      <c r="N23" s="585"/>
      <c r="O23" s="585"/>
      <c r="P23" s="585"/>
      <c r="Q23" s="585"/>
      <c r="R23" s="585"/>
      <c r="S23" s="585"/>
      <c r="T23" s="585"/>
      <c r="U23" s="585"/>
      <c r="V23" s="585"/>
    </row>
    <row r="24" spans="1:22" s="1" customFormat="1" ht="15.75">
      <c r="A24" s="673" t="s">
        <v>255</v>
      </c>
      <c r="B24" s="787">
        <v>89266.164936988993</v>
      </c>
      <c r="C24" s="787">
        <v>83462.016000806107</v>
      </c>
      <c r="D24" s="787">
        <v>87470.2291104865</v>
      </c>
      <c r="E24" s="787">
        <v>83068.708284377106</v>
      </c>
      <c r="F24" s="788">
        <v>81603.062554326199</v>
      </c>
      <c r="G24" s="788">
        <v>71302.833891312301</v>
      </c>
      <c r="H24" s="788">
        <v>72094.443013278404</v>
      </c>
      <c r="I24" s="788">
        <v>73355.206965356992</v>
      </c>
      <c r="J24" s="789">
        <v>78344.6885952507</v>
      </c>
      <c r="K24" s="789"/>
      <c r="L24" s="789"/>
      <c r="M24" s="789"/>
      <c r="N24" s="585"/>
      <c r="O24" s="585"/>
      <c r="P24" s="585"/>
      <c r="Q24" s="585"/>
      <c r="R24" s="585"/>
      <c r="S24" s="585"/>
      <c r="T24" s="585"/>
      <c r="U24" s="585"/>
      <c r="V24" s="585"/>
    </row>
    <row r="25" spans="1:22" s="1" customFormat="1" ht="15.75">
      <c r="A25" s="673" t="s">
        <v>347</v>
      </c>
      <c r="B25" s="787">
        <v>7703.3324639992106</v>
      </c>
      <c r="C25" s="787">
        <v>6405.25193006469</v>
      </c>
      <c r="D25" s="787">
        <v>6145.5617767219401</v>
      </c>
      <c r="E25" s="787">
        <v>2910.0916531129697</v>
      </c>
      <c r="F25" s="788">
        <v>1167.6278250748101</v>
      </c>
      <c r="G25" s="788">
        <v>4183.7659196740397</v>
      </c>
      <c r="H25" s="788">
        <v>3637.2920490675601</v>
      </c>
      <c r="I25" s="788">
        <v>3057.1838004767201</v>
      </c>
      <c r="J25" s="789">
        <v>3553.5097624749596</v>
      </c>
      <c r="K25" s="789"/>
      <c r="L25" s="789"/>
      <c r="M25" s="789"/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s="1" customFormat="1" ht="15.75">
      <c r="A26" s="674" t="s">
        <v>800</v>
      </c>
      <c r="B26" s="790">
        <v>96969.497400988199</v>
      </c>
      <c r="C26" s="790">
        <v>89867.267930870803</v>
      </c>
      <c r="D26" s="790">
        <v>93615.790887208437</v>
      </c>
      <c r="E26" s="790">
        <v>85978.799937490083</v>
      </c>
      <c r="F26" s="791">
        <v>82770.690379401014</v>
      </c>
      <c r="G26" s="791">
        <v>75486.599810986343</v>
      </c>
      <c r="H26" s="791">
        <v>75731.735062345964</v>
      </c>
      <c r="I26" s="791">
        <v>76412.390765833712</v>
      </c>
      <c r="J26" s="792">
        <v>81898.198357725661</v>
      </c>
      <c r="K26" s="792"/>
      <c r="L26" s="792"/>
      <c r="M26" s="792"/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s="1" customFormat="1" ht="15.75">
      <c r="A27" s="677"/>
      <c r="B27" s="787"/>
      <c r="C27" s="787"/>
      <c r="D27" s="787"/>
      <c r="E27" s="787"/>
      <c r="F27" s="788"/>
      <c r="G27" s="788"/>
      <c r="H27" s="788"/>
      <c r="I27" s="788"/>
      <c r="J27" s="789"/>
      <c r="K27" s="789"/>
      <c r="L27" s="789"/>
      <c r="M27" s="789"/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s="1" customFormat="1" ht="15.75">
      <c r="A28" s="673" t="s">
        <v>158</v>
      </c>
      <c r="B28" s="787">
        <v>25069.655188783599</v>
      </c>
      <c r="C28" s="787">
        <v>23708.338756314603</v>
      </c>
      <c r="D28" s="787">
        <v>24749.279592825598</v>
      </c>
      <c r="E28" s="787">
        <v>23156.5589353918</v>
      </c>
      <c r="F28" s="788">
        <v>26077.713240671503</v>
      </c>
      <c r="G28" s="788">
        <v>33191.467704743998</v>
      </c>
      <c r="H28" s="788">
        <v>32504.108776550398</v>
      </c>
      <c r="I28" s="788">
        <v>39825.652656684702</v>
      </c>
      <c r="J28" s="789">
        <v>38805.2666402869</v>
      </c>
      <c r="K28" s="789"/>
      <c r="L28" s="789"/>
      <c r="M28" s="789"/>
      <c r="N28" s="585"/>
      <c r="O28" s="585"/>
      <c r="P28" s="585"/>
      <c r="Q28" s="585"/>
      <c r="R28" s="585"/>
      <c r="S28" s="585"/>
      <c r="T28" s="585"/>
      <c r="U28" s="585"/>
      <c r="V28" s="585"/>
    </row>
    <row r="29" spans="1:22" s="1" customFormat="1" ht="15.75">
      <c r="A29" s="673" t="s">
        <v>159</v>
      </c>
      <c r="B29" s="787">
        <v>1235.3157512733301</v>
      </c>
      <c r="C29" s="787">
        <v>967.38789816787505</v>
      </c>
      <c r="D29" s="787">
        <v>1007.7168334164501</v>
      </c>
      <c r="E29" s="787">
        <v>1659.0285599133501</v>
      </c>
      <c r="F29" s="788">
        <v>1037.2778284722101</v>
      </c>
      <c r="G29" s="788">
        <v>1410.4351983383801</v>
      </c>
      <c r="H29" s="788">
        <v>1210.4904450869201</v>
      </c>
      <c r="I29" s="788">
        <v>1274.6255398156</v>
      </c>
      <c r="J29" s="789">
        <v>1266.5301798701601</v>
      </c>
      <c r="K29" s="789"/>
      <c r="L29" s="789"/>
      <c r="M29" s="789"/>
      <c r="N29" s="585"/>
      <c r="O29" s="585"/>
      <c r="P29" s="585"/>
      <c r="Q29" s="585"/>
      <c r="R29" s="585"/>
      <c r="S29" s="585"/>
      <c r="T29" s="585"/>
      <c r="U29" s="585"/>
      <c r="V29" s="585"/>
    </row>
    <row r="30" spans="1:22" s="1" customFormat="1" ht="15.75">
      <c r="A30" s="673" t="s">
        <v>810</v>
      </c>
      <c r="B30" s="787">
        <v>2654.9987990234199</v>
      </c>
      <c r="C30" s="787">
        <v>2229.9581671555097</v>
      </c>
      <c r="D30" s="787">
        <v>2578.4799643670103</v>
      </c>
      <c r="E30" s="787">
        <v>2188.3299067481003</v>
      </c>
      <c r="F30" s="788">
        <v>1999.2964997116799</v>
      </c>
      <c r="G30" s="788">
        <v>1371.5928695847299</v>
      </c>
      <c r="H30" s="788">
        <v>1229.3404434418901</v>
      </c>
      <c r="I30" s="788">
        <v>1639.56206518462</v>
      </c>
      <c r="J30" s="789">
        <v>1505.4924356838001</v>
      </c>
      <c r="K30" s="789"/>
      <c r="L30" s="789"/>
      <c r="M30" s="789"/>
      <c r="N30" s="585"/>
      <c r="O30" s="585"/>
      <c r="P30" s="585"/>
      <c r="Q30" s="585"/>
      <c r="R30" s="585"/>
      <c r="S30" s="585"/>
      <c r="T30" s="585"/>
      <c r="U30" s="585"/>
      <c r="V30" s="585"/>
    </row>
    <row r="31" spans="1:22" s="1" customFormat="1" ht="15.75">
      <c r="A31" s="673" t="s">
        <v>809</v>
      </c>
      <c r="B31" s="787">
        <v>1854.3643215544901</v>
      </c>
      <c r="C31" s="787">
        <v>1883.7878017297298</v>
      </c>
      <c r="D31" s="787">
        <v>1980.08646163507</v>
      </c>
      <c r="E31" s="787">
        <v>3075.5439853867501</v>
      </c>
      <c r="F31" s="788">
        <v>3186.7394156054697</v>
      </c>
      <c r="G31" s="788">
        <v>3233.5830931389596</v>
      </c>
      <c r="H31" s="788">
        <v>3349.7175397251499</v>
      </c>
      <c r="I31" s="788">
        <v>1497.3951888986398</v>
      </c>
      <c r="J31" s="789">
        <v>1479.3736622855401</v>
      </c>
      <c r="K31" s="789"/>
      <c r="L31" s="789"/>
      <c r="M31" s="789"/>
      <c r="N31" s="585"/>
      <c r="O31" s="585"/>
      <c r="P31" s="585"/>
      <c r="Q31" s="585"/>
      <c r="R31" s="585"/>
      <c r="S31" s="585"/>
      <c r="T31" s="585"/>
      <c r="U31" s="585"/>
      <c r="V31" s="585"/>
    </row>
    <row r="32" spans="1:22" s="1" customFormat="1" ht="15.75">
      <c r="A32" s="673" t="s">
        <v>811</v>
      </c>
      <c r="B32" s="787">
        <v>1882.8380591362584</v>
      </c>
      <c r="C32" s="787">
        <v>1911.901226356782</v>
      </c>
      <c r="D32" s="787">
        <v>1950.8972350668701</v>
      </c>
      <c r="E32" s="787">
        <v>2911.1081961530945</v>
      </c>
      <c r="F32" s="788">
        <v>2977.2281508312371</v>
      </c>
      <c r="G32" s="788">
        <v>2867.5835297293306</v>
      </c>
      <c r="H32" s="788">
        <v>2929.3569336995351</v>
      </c>
      <c r="I32" s="788">
        <v>3286.2052547237327</v>
      </c>
      <c r="J32" s="789">
        <v>3228.3800944065879</v>
      </c>
      <c r="K32" s="789"/>
      <c r="L32" s="789"/>
      <c r="M32" s="789"/>
      <c r="N32" s="585"/>
      <c r="O32" s="585"/>
      <c r="P32" s="585"/>
      <c r="Q32" s="585"/>
      <c r="R32" s="585"/>
      <c r="S32" s="585"/>
      <c r="T32" s="585"/>
      <c r="U32" s="585"/>
      <c r="V32" s="585"/>
    </row>
    <row r="33" spans="1:22" s="1" customFormat="1" ht="15.75">
      <c r="A33" s="674" t="s">
        <v>601</v>
      </c>
      <c r="B33" s="790">
        <v>32697.172119771098</v>
      </c>
      <c r="C33" s="790">
        <v>30701.373849724499</v>
      </c>
      <c r="D33" s="790">
        <v>32266.460087310999</v>
      </c>
      <c r="E33" s="790">
        <v>32990.569583593096</v>
      </c>
      <c r="F33" s="791">
        <v>35278.2551352921</v>
      </c>
      <c r="G33" s="791">
        <v>42074.662395535401</v>
      </c>
      <c r="H33" s="791">
        <v>41223.014138503895</v>
      </c>
      <c r="I33" s="791">
        <v>47523.440705307294</v>
      </c>
      <c r="J33" s="792">
        <v>46285.043012532995</v>
      </c>
      <c r="K33" s="792"/>
      <c r="L33" s="792"/>
      <c r="M33" s="792"/>
      <c r="N33" s="585"/>
      <c r="O33" s="585"/>
      <c r="P33" s="585"/>
      <c r="Q33" s="585"/>
      <c r="R33" s="585"/>
      <c r="S33" s="585"/>
      <c r="T33" s="585"/>
      <c r="U33" s="585"/>
      <c r="V33" s="585"/>
    </row>
    <row r="34" spans="1:22" s="1" customFormat="1" ht="15.75">
      <c r="A34" s="676"/>
      <c r="B34" s="787"/>
      <c r="C34" s="787"/>
      <c r="D34" s="787"/>
      <c r="E34" s="787"/>
      <c r="F34" s="788"/>
      <c r="G34" s="788"/>
      <c r="H34" s="788"/>
      <c r="I34" s="788"/>
      <c r="J34" s="789"/>
      <c r="K34" s="789"/>
      <c r="L34" s="789"/>
      <c r="M34" s="789"/>
      <c r="N34" s="585"/>
      <c r="O34" s="585"/>
      <c r="P34" s="585"/>
      <c r="Q34" s="585"/>
      <c r="R34" s="585"/>
      <c r="S34" s="585"/>
      <c r="T34" s="585"/>
      <c r="U34" s="585"/>
      <c r="V34" s="585"/>
    </row>
    <row r="35" spans="1:22" s="1" customFormat="1" ht="15.75">
      <c r="A35" s="673" t="s">
        <v>157</v>
      </c>
      <c r="B35" s="787">
        <v>10205.7563397794</v>
      </c>
      <c r="C35" s="787">
        <v>13357.9262377387</v>
      </c>
      <c r="D35" s="787">
        <v>8555.6493596125492</v>
      </c>
      <c r="E35" s="787">
        <v>10767.2019542414</v>
      </c>
      <c r="F35" s="788">
        <v>11898.2537572482</v>
      </c>
      <c r="G35" s="788">
        <v>14522.283919965001</v>
      </c>
      <c r="H35" s="788">
        <v>9596.5452646775102</v>
      </c>
      <c r="I35" s="788">
        <v>10274.605775906</v>
      </c>
      <c r="J35" s="789">
        <v>8780.1817079037301</v>
      </c>
      <c r="K35" s="789"/>
      <c r="L35" s="789"/>
      <c r="M35" s="789"/>
      <c r="N35" s="585"/>
      <c r="O35" s="585"/>
      <c r="P35" s="585"/>
      <c r="Q35" s="585"/>
      <c r="R35" s="585"/>
      <c r="S35" s="585"/>
      <c r="T35" s="585"/>
      <c r="U35" s="585"/>
      <c r="V35" s="585"/>
    </row>
    <row r="36" spans="1:22" s="1" customFormat="1" ht="15.75">
      <c r="A36" s="673" t="s">
        <v>878</v>
      </c>
      <c r="B36" s="787">
        <v>27210.049283927798</v>
      </c>
      <c r="C36" s="787">
        <v>26771.427527183201</v>
      </c>
      <c r="D36" s="787">
        <v>28753.128922914901</v>
      </c>
      <c r="E36" s="787">
        <v>30707.662630378898</v>
      </c>
      <c r="F36" s="788">
        <v>27825.0462826769</v>
      </c>
      <c r="G36" s="788">
        <v>28972.475638367199</v>
      </c>
      <c r="H36" s="788">
        <v>30093.659767771598</v>
      </c>
      <c r="I36" s="788">
        <v>28033.928032193198</v>
      </c>
      <c r="J36" s="789">
        <v>28992.515334046002</v>
      </c>
      <c r="K36" s="789"/>
      <c r="L36" s="789"/>
      <c r="M36" s="789"/>
      <c r="N36" s="585"/>
      <c r="O36" s="585"/>
      <c r="P36" s="585"/>
      <c r="Q36" s="585"/>
      <c r="R36" s="585"/>
      <c r="S36" s="585"/>
      <c r="T36" s="585"/>
      <c r="U36" s="585"/>
      <c r="V36" s="585"/>
    </row>
    <row r="37" spans="1:22" s="1" customFormat="1" ht="15.75">
      <c r="A37" s="673" t="s">
        <v>951</v>
      </c>
      <c r="B37" s="787">
        <v>4378.2113458091098</v>
      </c>
      <c r="C37" s="787">
        <v>3342.3382685337801</v>
      </c>
      <c r="D37" s="787">
        <v>4054.69992751879</v>
      </c>
      <c r="E37" s="787">
        <v>3876.4300268768002</v>
      </c>
      <c r="F37" s="788">
        <v>3272.8997238761604</v>
      </c>
      <c r="G37" s="788">
        <v>3266.21579297988</v>
      </c>
      <c r="H37" s="788">
        <v>3673.49812937556</v>
      </c>
      <c r="I37" s="788">
        <v>3696.3418890847802</v>
      </c>
      <c r="J37" s="789">
        <v>3626.9449938448802</v>
      </c>
      <c r="K37" s="789"/>
      <c r="L37" s="789"/>
      <c r="M37" s="789"/>
      <c r="N37" s="585"/>
      <c r="O37" s="585"/>
      <c r="P37" s="585"/>
      <c r="Q37" s="585"/>
      <c r="R37" s="585"/>
      <c r="S37" s="585"/>
      <c r="T37" s="585"/>
      <c r="U37" s="585"/>
      <c r="V37" s="585"/>
    </row>
    <row r="38" spans="1:22" s="1" customFormat="1" ht="15.75">
      <c r="A38" s="673" t="s">
        <v>952</v>
      </c>
      <c r="B38" s="787">
        <v>841.75603577726906</v>
      </c>
      <c r="C38" s="787">
        <v>1078.2163678714599</v>
      </c>
      <c r="D38" s="787">
        <v>1430.61829614257</v>
      </c>
      <c r="E38" s="787">
        <v>1251.4353386770799</v>
      </c>
      <c r="F38" s="788">
        <v>1054.9103542919399</v>
      </c>
      <c r="G38" s="788">
        <v>3624.9814888651499</v>
      </c>
      <c r="H38" s="788">
        <v>1050.0602780577299</v>
      </c>
      <c r="I38" s="788">
        <v>650.99228276512599</v>
      </c>
      <c r="J38" s="789">
        <v>967.36560915446501</v>
      </c>
      <c r="K38" s="789"/>
      <c r="L38" s="789"/>
      <c r="M38" s="789"/>
      <c r="N38" s="585"/>
      <c r="O38" s="585"/>
      <c r="P38" s="585"/>
      <c r="Q38" s="585"/>
      <c r="R38" s="585"/>
      <c r="S38" s="585"/>
      <c r="T38" s="585"/>
      <c r="U38" s="585"/>
      <c r="V38" s="585"/>
    </row>
    <row r="39" spans="1:22" s="1" customFormat="1" ht="15">
      <c r="A39" s="673" t="s">
        <v>877</v>
      </c>
      <c r="B39" s="787">
        <v>789.64441902861699</v>
      </c>
      <c r="C39" s="787">
        <v>745.15569779993996</v>
      </c>
      <c r="D39" s="787">
        <v>829.44996811426699</v>
      </c>
      <c r="E39" s="787">
        <v>985.79225875340296</v>
      </c>
      <c r="F39" s="788">
        <v>846.70238929320601</v>
      </c>
      <c r="G39" s="788">
        <v>755.68838913593697</v>
      </c>
      <c r="H39" s="788">
        <v>1066.7717248670501</v>
      </c>
      <c r="I39" s="788">
        <v>1276.73694175334</v>
      </c>
      <c r="J39" s="789">
        <v>1064.4409387696801</v>
      </c>
      <c r="K39" s="789"/>
      <c r="L39" s="789"/>
      <c r="M39" s="789"/>
    </row>
    <row r="40" spans="1:22" s="1" customFormat="1" ht="15.75">
      <c r="A40" s="674" t="s">
        <v>602</v>
      </c>
      <c r="B40" s="790">
        <v>43425.417424322201</v>
      </c>
      <c r="C40" s="790">
        <v>45295.064099127099</v>
      </c>
      <c r="D40" s="790">
        <v>43623.546474303097</v>
      </c>
      <c r="E40" s="790">
        <v>47588.522683787596</v>
      </c>
      <c r="F40" s="791">
        <v>44897.812507386399</v>
      </c>
      <c r="G40" s="791">
        <v>51141.645229313202</v>
      </c>
      <c r="H40" s="791">
        <v>45480.535164749497</v>
      </c>
      <c r="I40" s="791">
        <v>43932.604921702499</v>
      </c>
      <c r="J40" s="792">
        <v>43431.448583718695</v>
      </c>
      <c r="K40" s="792"/>
      <c r="L40" s="792"/>
      <c r="M40" s="792"/>
    </row>
    <row r="41" spans="1:22" s="1" customFormat="1" ht="16.5" thickBot="1">
      <c r="A41" s="675" t="s">
        <v>176</v>
      </c>
      <c r="B41" s="793">
        <v>173091.08694508151</v>
      </c>
      <c r="C41" s="793">
        <v>165863.7058797224</v>
      </c>
      <c r="D41" s="793">
        <v>169505.79744882253</v>
      </c>
      <c r="E41" s="793">
        <v>166557.89220487076</v>
      </c>
      <c r="F41" s="794">
        <v>162946.75802207951</v>
      </c>
      <c r="G41" s="794">
        <v>168702.90743583493</v>
      </c>
      <c r="H41" s="794">
        <v>162435.28436559933</v>
      </c>
      <c r="I41" s="794">
        <v>167868.43639284349</v>
      </c>
      <c r="J41" s="795">
        <v>171614.68995397736</v>
      </c>
      <c r="K41" s="795"/>
      <c r="L41" s="795"/>
      <c r="M41" s="795"/>
    </row>
    <row r="42" spans="1:22" s="1" customFormat="1" ht="15.75" thickTop="1">
      <c r="A42" s="673"/>
      <c r="B42" s="787"/>
      <c r="C42" s="787"/>
      <c r="D42" s="787"/>
      <c r="E42" s="787"/>
      <c r="F42" s="788"/>
      <c r="G42" s="788"/>
      <c r="H42" s="788"/>
      <c r="I42" s="788"/>
      <c r="J42" s="789"/>
      <c r="K42" s="789"/>
      <c r="L42" s="789"/>
      <c r="M42" s="789"/>
    </row>
    <row r="43" spans="1:22" s="1" customFormat="1" ht="15">
      <c r="A43" s="673" t="s">
        <v>256</v>
      </c>
      <c r="B43" s="796">
        <v>56.022236102633507</v>
      </c>
      <c r="C43" s="796">
        <v>54.181393966947098</v>
      </c>
      <c r="D43" s="796">
        <v>55.228666096493292</v>
      </c>
      <c r="E43" s="796">
        <v>51.620970222013739</v>
      </c>
      <c r="F43" s="797">
        <v>50.796156599927855</v>
      </c>
      <c r="G43" s="797">
        <v>44.745286823048488</v>
      </c>
      <c r="H43" s="797">
        <v>46.622712151562858</v>
      </c>
      <c r="I43" s="797">
        <v>45.519212788170876</v>
      </c>
      <c r="J43" s="798">
        <v>47.722137527788938</v>
      </c>
      <c r="K43" s="798"/>
      <c r="L43" s="798"/>
      <c r="M43" s="798"/>
    </row>
    <row r="44" spans="1:22" s="1" customFormat="1" ht="15">
      <c r="A44" s="557"/>
      <c r="B44" s="796"/>
      <c r="C44" s="796"/>
      <c r="D44" s="796"/>
      <c r="E44" s="796"/>
      <c r="F44" s="797"/>
      <c r="G44" s="797"/>
      <c r="H44" s="797"/>
      <c r="I44" s="797"/>
      <c r="J44" s="798"/>
      <c r="K44" s="798"/>
      <c r="L44" s="798"/>
      <c r="M44" s="798"/>
    </row>
    <row r="45" spans="1:22" s="1" customFormat="1" ht="15">
      <c r="A45" s="673" t="s">
        <v>228</v>
      </c>
      <c r="B45" s="787">
        <v>14011.869179799121</v>
      </c>
      <c r="C45" s="787">
        <v>21204.926771758564</v>
      </c>
      <c r="D45" s="787">
        <v>17537.401633891419</v>
      </c>
      <c r="E45" s="787">
        <v>17231.109065951259</v>
      </c>
      <c r="F45" s="788">
        <v>18384.050892238542</v>
      </c>
      <c r="G45" s="788">
        <v>27708.045515206781</v>
      </c>
      <c r="H45" s="788">
        <v>28596.869218989148</v>
      </c>
      <c r="I45" s="788">
        <v>33082.422871341791</v>
      </c>
      <c r="J45" s="789">
        <v>28852.580160617159</v>
      </c>
      <c r="K45" s="789"/>
      <c r="L45" s="789"/>
      <c r="M45" s="789"/>
    </row>
    <row r="46" spans="1:22" ht="15">
      <c r="A46" s="33"/>
      <c r="B46" s="799"/>
      <c r="C46" s="799"/>
      <c r="D46" s="799"/>
      <c r="E46" s="799"/>
      <c r="F46" s="800"/>
      <c r="G46" s="800"/>
      <c r="H46" s="800"/>
      <c r="I46" s="800"/>
      <c r="J46" s="801"/>
      <c r="K46" s="801"/>
      <c r="L46" s="801"/>
      <c r="M46" s="801"/>
    </row>
    <row r="48" spans="1:22">
      <c r="A48" s="72"/>
    </row>
  </sheetData>
  <mergeCells count="3">
    <mergeCell ref="B4:E4"/>
    <mergeCell ref="J4:M4"/>
    <mergeCell ref="F4:I4"/>
  </mergeCells>
  <phoneticPr fontId="12" type="noConversion"/>
  <pageMargins left="0.78740157499999996" right="0.78740157499999996" top="0.74" bottom="0.57999999999999996" header="0.5" footer="0.64"/>
  <pageSetup paperSize="9" scale="5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0" enableFormatConditionsCalculation="0">
    <tabColor indexed="25"/>
    <pageSetUpPr fitToPage="1"/>
  </sheetPr>
  <dimension ref="A3:R33"/>
  <sheetViews>
    <sheetView showGridLines="0" view="pageBreakPreview" zoomScale="90" zoomScaleNormal="60" zoomScaleSheetLayoutView="90" workbookViewId="0"/>
  </sheetViews>
  <sheetFormatPr defaultColWidth="9.140625" defaultRowHeight="12.75"/>
  <cols>
    <col min="1" max="1" width="94.28515625" customWidth="1"/>
    <col min="2" max="9" width="12.140625" customWidth="1"/>
  </cols>
  <sheetData>
    <row r="3" spans="1:18" ht="16.5" thickBot="1">
      <c r="A3" s="465" t="s">
        <v>823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506" t="s">
        <v>152</v>
      </c>
      <c r="B4" s="835">
        <v>2011</v>
      </c>
      <c r="C4" s="836"/>
      <c r="D4" s="836"/>
      <c r="E4" s="858"/>
      <c r="F4" s="840" t="s">
        <v>957</v>
      </c>
      <c r="G4" s="843"/>
      <c r="H4" s="843"/>
      <c r="I4" s="844"/>
      <c r="J4" s="838">
        <v>2013</v>
      </c>
      <c r="K4" s="839"/>
      <c r="L4" s="839"/>
      <c r="M4" s="859"/>
    </row>
    <row r="5" spans="1:18" ht="16.5" thickBot="1">
      <c r="A5" s="507" t="s">
        <v>842</v>
      </c>
      <c r="B5" s="802" t="s">
        <v>150</v>
      </c>
      <c r="C5" s="802" t="s">
        <v>149</v>
      </c>
      <c r="D5" s="802" t="s">
        <v>148</v>
      </c>
      <c r="E5" s="807" t="s">
        <v>147</v>
      </c>
      <c r="F5" s="804" t="s">
        <v>150</v>
      </c>
      <c r="G5" s="804" t="s">
        <v>149</v>
      </c>
      <c r="H5" s="804" t="s">
        <v>148</v>
      </c>
      <c r="I5" s="808" t="s">
        <v>147</v>
      </c>
      <c r="J5" s="751" t="s">
        <v>150</v>
      </c>
      <c r="K5" s="751" t="s">
        <v>149</v>
      </c>
      <c r="L5" s="751" t="s">
        <v>148</v>
      </c>
      <c r="M5" s="809" t="s">
        <v>147</v>
      </c>
    </row>
    <row r="6" spans="1:18" ht="15.75">
      <c r="A6" s="508" t="s">
        <v>965</v>
      </c>
      <c r="B6" s="509">
        <v>4415.7936921529799</v>
      </c>
      <c r="C6" s="509">
        <v>10442.561315084102</v>
      </c>
      <c r="D6" s="509">
        <v>15126.752599271602</v>
      </c>
      <c r="E6" s="509">
        <v>12575.3776771906</v>
      </c>
      <c r="F6" s="618">
        <v>947</v>
      </c>
      <c r="G6" s="618">
        <v>4869.95316242441</v>
      </c>
      <c r="H6" s="618">
        <v>10483.5447231621</v>
      </c>
      <c r="I6" s="618">
        <v>10770</v>
      </c>
      <c r="J6" s="735">
        <v>5571.6111899903099</v>
      </c>
      <c r="K6" s="735"/>
      <c r="L6" s="735"/>
      <c r="M6" s="735"/>
      <c r="N6" s="585"/>
      <c r="O6" s="585"/>
      <c r="P6" s="585"/>
      <c r="Q6" s="585"/>
      <c r="R6" s="585"/>
    </row>
    <row r="7" spans="1:18" ht="15.75">
      <c r="A7" s="479" t="s">
        <v>154</v>
      </c>
      <c r="B7" s="486">
        <v>-1458.5026691082699</v>
      </c>
      <c r="C7" s="486">
        <v>-4179.2847973440203</v>
      </c>
      <c r="D7" s="486">
        <v>-5095.6592450670205</v>
      </c>
      <c r="E7" s="486">
        <v>-5932.4488274653304</v>
      </c>
      <c r="F7" s="605">
        <v>-1868</v>
      </c>
      <c r="G7" s="605">
        <v>-3817.4514910551397</v>
      </c>
      <c r="H7" s="605">
        <v>-4964.9365323954198</v>
      </c>
      <c r="I7" s="605">
        <v>-6041</v>
      </c>
      <c r="J7" s="722">
        <v>-1631.2127368249198</v>
      </c>
      <c r="K7" s="722"/>
      <c r="L7" s="722"/>
      <c r="M7" s="722"/>
      <c r="N7" s="585"/>
      <c r="O7" s="585"/>
      <c r="P7" s="585"/>
      <c r="Q7" s="585"/>
      <c r="R7" s="585"/>
    </row>
    <row r="8" spans="1:18" ht="15.75">
      <c r="A8" s="479" t="s">
        <v>917</v>
      </c>
      <c r="B8" s="486">
        <v>-19.408629837092988</v>
      </c>
      <c r="C8" s="486">
        <v>-194.57628075028299</v>
      </c>
      <c r="D8" s="486">
        <v>-287.64112891171402</v>
      </c>
      <c r="E8" s="486">
        <v>-103.76092580538401</v>
      </c>
      <c r="F8" s="605">
        <v>-758</v>
      </c>
      <c r="G8" s="605">
        <v>-449.34553219003504</v>
      </c>
      <c r="H8" s="605">
        <v>-520.3816956687632</v>
      </c>
      <c r="I8" s="605">
        <v>-523</v>
      </c>
      <c r="J8" s="722">
        <v>41.842979556580801</v>
      </c>
      <c r="K8" s="722"/>
      <c r="L8" s="722"/>
      <c r="M8" s="722"/>
      <c r="N8" s="585"/>
      <c r="O8" s="585"/>
      <c r="P8" s="585"/>
      <c r="Q8" s="585"/>
      <c r="R8" s="585"/>
    </row>
    <row r="9" spans="1:18" ht="15.75">
      <c r="A9" s="479" t="s">
        <v>160</v>
      </c>
      <c r="B9" s="486">
        <v>3705.06964466208</v>
      </c>
      <c r="C9" s="486">
        <v>7685.0043986147602</v>
      </c>
      <c r="D9" s="486">
        <v>11493.767145846799</v>
      </c>
      <c r="E9" s="486">
        <v>19648.780246526199</v>
      </c>
      <c r="F9" s="605">
        <v>7598</v>
      </c>
      <c r="G9" s="605">
        <v>11153.249057058301</v>
      </c>
      <c r="H9" s="605">
        <v>14584.163827070499</v>
      </c>
      <c r="I9" s="605">
        <v>22225</v>
      </c>
      <c r="J9" s="722">
        <v>3440.2579995524902</v>
      </c>
      <c r="K9" s="722"/>
      <c r="L9" s="722"/>
      <c r="M9" s="722"/>
      <c r="N9" s="585"/>
      <c r="O9" s="585"/>
      <c r="P9" s="585"/>
      <c r="Q9" s="585"/>
      <c r="R9" s="585"/>
    </row>
    <row r="10" spans="1:18" ht="15.75">
      <c r="A10" s="479" t="s">
        <v>902</v>
      </c>
      <c r="B10" s="486">
        <v>-1099.59211977005</v>
      </c>
      <c r="C10" s="486">
        <v>-3661.63509531927</v>
      </c>
      <c r="D10" s="486">
        <v>-4270.6381426713597</v>
      </c>
      <c r="E10" s="486">
        <v>-3775.7278066586096</v>
      </c>
      <c r="F10" s="605">
        <v>-595</v>
      </c>
      <c r="G10" s="605">
        <v>-1317.4638368605499</v>
      </c>
      <c r="H10" s="605">
        <v>-2417.2714251166599</v>
      </c>
      <c r="I10" s="605">
        <v>-2785</v>
      </c>
      <c r="J10" s="722">
        <v>-1065.8145919623998</v>
      </c>
      <c r="K10" s="722"/>
      <c r="L10" s="722"/>
      <c r="M10" s="722"/>
      <c r="N10" s="585"/>
      <c r="O10" s="585"/>
      <c r="P10" s="585"/>
      <c r="Q10" s="585"/>
      <c r="R10" s="585"/>
    </row>
    <row r="11" spans="1:18" ht="15.75">
      <c r="A11" s="479" t="s">
        <v>598</v>
      </c>
      <c r="B11" s="486">
        <v>541.89499999999998</v>
      </c>
      <c r="C11" s="486">
        <v>1009.8579336</v>
      </c>
      <c r="D11" s="486">
        <v>1042.1996227999998</v>
      </c>
      <c r="E11" s="486">
        <v>2292.8991836</v>
      </c>
      <c r="F11" s="605">
        <v>0</v>
      </c>
      <c r="G11" s="605">
        <v>352.87698739999996</v>
      </c>
      <c r="H11" s="605">
        <v>353.48528600000003</v>
      </c>
      <c r="I11" s="605">
        <v>354</v>
      </c>
      <c r="J11" s="722">
        <v>2594.3084746</v>
      </c>
      <c r="K11" s="722"/>
      <c r="L11" s="722"/>
      <c r="M11" s="722"/>
      <c r="N11" s="585"/>
      <c r="O11" s="585"/>
      <c r="P11" s="585"/>
      <c r="Q11" s="585"/>
      <c r="R11" s="585"/>
    </row>
    <row r="12" spans="1:18" ht="15.75">
      <c r="A12" s="479" t="s">
        <v>953</v>
      </c>
      <c r="B12" s="486">
        <v>31.81102722213199</v>
      </c>
      <c r="C12" s="486">
        <v>-323.54359649659602</v>
      </c>
      <c r="D12" s="486">
        <v>-449.79928370624805</v>
      </c>
      <c r="E12" s="486">
        <v>180.74803308758899</v>
      </c>
      <c r="F12" s="605">
        <v>-43</v>
      </c>
      <c r="G12" s="605">
        <v>32.116354719788006</v>
      </c>
      <c r="H12" s="605">
        <v>48.889940517064986</v>
      </c>
      <c r="I12" s="605">
        <v>110</v>
      </c>
      <c r="J12" s="722">
        <v>36.186665310412003</v>
      </c>
      <c r="K12" s="722"/>
      <c r="L12" s="722"/>
      <c r="M12" s="722"/>
      <c r="N12" s="585"/>
      <c r="O12" s="585"/>
      <c r="P12" s="585"/>
      <c r="Q12" s="585"/>
      <c r="R12" s="585"/>
    </row>
    <row r="13" spans="1:18" ht="15.75">
      <c r="A13" s="479" t="s">
        <v>918</v>
      </c>
      <c r="B13" s="486">
        <v>1318.193563548748</v>
      </c>
      <c r="C13" s="486">
        <v>1835.5828578667313</v>
      </c>
      <c r="D13" s="486">
        <v>3694.9932859208816</v>
      </c>
      <c r="E13" s="486">
        <v>2207.5454825750853</v>
      </c>
      <c r="F13" s="605">
        <v>1018</v>
      </c>
      <c r="G13" s="605">
        <v>1488.34124604053</v>
      </c>
      <c r="H13" s="605">
        <v>1608.2221957689101</v>
      </c>
      <c r="I13" s="605">
        <v>-108</v>
      </c>
      <c r="J13" s="722">
        <v>-888.70248952156533</v>
      </c>
      <c r="K13" s="722"/>
      <c r="L13" s="722"/>
      <c r="M13" s="722"/>
      <c r="N13" s="585"/>
      <c r="O13" s="585"/>
      <c r="P13" s="585"/>
      <c r="Q13" s="585"/>
      <c r="R13" s="585"/>
    </row>
    <row r="14" spans="1:18" ht="15.75">
      <c r="A14" s="475" t="s">
        <v>315</v>
      </c>
      <c r="B14" s="491">
        <v>7435.2595088705266</v>
      </c>
      <c r="C14" s="491">
        <v>12613.966735255422</v>
      </c>
      <c r="D14" s="491">
        <v>21253.974853482941</v>
      </c>
      <c r="E14" s="491">
        <v>27093.41306305015</v>
      </c>
      <c r="F14" s="609">
        <v>6299</v>
      </c>
      <c r="G14" s="609">
        <v>12312.275947537302</v>
      </c>
      <c r="H14" s="609">
        <v>19175.716319337731</v>
      </c>
      <c r="I14" s="609">
        <v>24002</v>
      </c>
      <c r="J14" s="726">
        <v>8098.4774907009069</v>
      </c>
      <c r="K14" s="726"/>
      <c r="L14" s="726"/>
      <c r="M14" s="726"/>
      <c r="N14" s="585"/>
      <c r="O14" s="585"/>
      <c r="P14" s="585"/>
      <c r="Q14" s="585"/>
      <c r="R14" s="585"/>
    </row>
    <row r="15" spans="1:18" ht="15.75">
      <c r="A15" s="488"/>
      <c r="B15" s="486"/>
      <c r="C15" s="486"/>
      <c r="D15" s="486"/>
      <c r="E15" s="486"/>
      <c r="F15" s="605"/>
      <c r="G15" s="605"/>
      <c r="H15" s="605"/>
      <c r="I15" s="605"/>
      <c r="J15" s="722"/>
      <c r="K15" s="722"/>
      <c r="L15" s="722"/>
      <c r="M15" s="722"/>
      <c r="N15" s="585"/>
      <c r="O15" s="585"/>
      <c r="P15" s="585"/>
      <c r="Q15" s="585"/>
      <c r="R15" s="585"/>
    </row>
    <row r="16" spans="1:18" ht="15.75">
      <c r="A16" s="479" t="s">
        <v>155</v>
      </c>
      <c r="B16" s="486">
        <v>-2925.5557411946102</v>
      </c>
      <c r="C16" s="486">
        <v>-5954.1754124237605</v>
      </c>
      <c r="D16" s="486">
        <v>-8440.6059555486609</v>
      </c>
      <c r="E16" s="486">
        <v>-13261.397732719999</v>
      </c>
      <c r="F16" s="605">
        <v>-3042.5432101902397</v>
      </c>
      <c r="G16" s="605">
        <v>-6413.6978263702495</v>
      </c>
      <c r="H16" s="605">
        <v>-10075.347585794501</v>
      </c>
      <c r="I16" s="605">
        <v>-16982</v>
      </c>
      <c r="J16" s="722">
        <v>-2707.4458463902602</v>
      </c>
      <c r="K16" s="722"/>
      <c r="L16" s="722"/>
      <c r="M16" s="722"/>
      <c r="N16" s="585"/>
      <c r="O16" s="585"/>
      <c r="P16" s="585"/>
      <c r="Q16" s="585"/>
      <c r="R16" s="585"/>
    </row>
    <row r="17" spans="1:18" ht="15.75">
      <c r="A17" s="479" t="s">
        <v>156</v>
      </c>
      <c r="B17" s="486">
        <v>-21.5</v>
      </c>
      <c r="C17" s="486">
        <v>-68.591259999999991</v>
      </c>
      <c r="D17" s="486">
        <v>-154.52641</v>
      </c>
      <c r="E17" s="486">
        <v>-392.81809999999996</v>
      </c>
      <c r="F17" s="605">
        <v>-2161.877</v>
      </c>
      <c r="G17" s="605">
        <v>-6439.3754404000001</v>
      </c>
      <c r="H17" s="605">
        <v>-7229.4959562898803</v>
      </c>
      <c r="I17" s="605">
        <v>-7533</v>
      </c>
      <c r="J17" s="722">
        <v>-59.621499999999997</v>
      </c>
      <c r="K17" s="722"/>
      <c r="L17" s="722"/>
      <c r="M17" s="722"/>
      <c r="N17" s="585"/>
      <c r="O17" s="585"/>
      <c r="P17" s="585"/>
      <c r="Q17" s="585"/>
      <c r="R17" s="585"/>
    </row>
    <row r="18" spans="1:18" ht="15.75">
      <c r="A18" s="479" t="s">
        <v>903</v>
      </c>
      <c r="B18" s="486">
        <v>33.504692037089001</v>
      </c>
      <c r="C18" s="486">
        <v>264.34649906961397</v>
      </c>
      <c r="D18" s="486">
        <v>480.02221066241003</v>
      </c>
      <c r="E18" s="486">
        <v>513.86716292484891</v>
      </c>
      <c r="F18" s="605">
        <v>283.88448169200802</v>
      </c>
      <c r="G18" s="605">
        <v>340.27605614443405</v>
      </c>
      <c r="H18" s="605">
        <v>530.72341667206399</v>
      </c>
      <c r="I18" s="605">
        <v>575</v>
      </c>
      <c r="J18" s="722">
        <v>34.385995972652999</v>
      </c>
      <c r="K18" s="722"/>
      <c r="L18" s="722"/>
      <c r="M18" s="722"/>
      <c r="N18" s="585"/>
      <c r="O18" s="585"/>
      <c r="P18" s="585"/>
      <c r="Q18" s="585"/>
      <c r="R18" s="585"/>
    </row>
    <row r="19" spans="1:18" ht="15.75">
      <c r="A19" s="479" t="s">
        <v>904</v>
      </c>
      <c r="B19" s="486">
        <v>-3728.4803552362996</v>
      </c>
      <c r="C19" s="486">
        <v>-2502.8584733439666</v>
      </c>
      <c r="D19" s="486">
        <v>-1761.6147367789411</v>
      </c>
      <c r="E19" s="486">
        <v>-1310.8196539836354</v>
      </c>
      <c r="F19" s="605">
        <v>-3132.2062484030002</v>
      </c>
      <c r="G19" s="605">
        <v>-1747.7582690787008</v>
      </c>
      <c r="H19" s="605">
        <v>118.25449896500001</v>
      </c>
      <c r="I19" s="605">
        <v>932</v>
      </c>
      <c r="J19" s="722">
        <v>82.143435657328922</v>
      </c>
      <c r="K19" s="722"/>
      <c r="L19" s="722"/>
      <c r="M19" s="722"/>
      <c r="N19" s="585"/>
      <c r="O19" s="585"/>
      <c r="P19" s="585"/>
      <c r="Q19" s="585"/>
      <c r="R19" s="585"/>
    </row>
    <row r="20" spans="1:18" ht="15.75">
      <c r="A20" s="475" t="s">
        <v>913</v>
      </c>
      <c r="B20" s="491">
        <v>-6642.0314043938206</v>
      </c>
      <c r="C20" s="491">
        <v>-8261.2786466981124</v>
      </c>
      <c r="D20" s="491">
        <v>-9876.7248916651934</v>
      </c>
      <c r="E20" s="491">
        <v>-14451.168323778786</v>
      </c>
      <c r="F20" s="609">
        <v>-8052.7419769012313</v>
      </c>
      <c r="G20" s="609">
        <v>-14260.555479704517</v>
      </c>
      <c r="H20" s="609">
        <v>-16655.865626447317</v>
      </c>
      <c r="I20" s="609">
        <v>-22918</v>
      </c>
      <c r="J20" s="726">
        <v>-2650.5379147602785</v>
      </c>
      <c r="K20" s="726"/>
      <c r="L20" s="726"/>
      <c r="M20" s="726"/>
      <c r="N20" s="585"/>
      <c r="O20" s="585"/>
      <c r="P20" s="585"/>
      <c r="Q20" s="585"/>
      <c r="R20" s="585"/>
    </row>
    <row r="21" spans="1:18" ht="15.75">
      <c r="A21" s="488"/>
      <c r="B21" s="486"/>
      <c r="C21" s="486"/>
      <c r="D21" s="486"/>
      <c r="E21" s="486"/>
      <c r="F21" s="605"/>
      <c r="G21" s="605"/>
      <c r="H21" s="605"/>
      <c r="I21" s="605"/>
      <c r="J21" s="722"/>
      <c r="K21" s="722"/>
      <c r="L21" s="722"/>
      <c r="M21" s="722"/>
      <c r="N21" s="585"/>
      <c r="O21" s="585"/>
      <c r="P21" s="585"/>
      <c r="Q21" s="585"/>
      <c r="R21" s="585"/>
    </row>
    <row r="22" spans="1:18" ht="15.75">
      <c r="A22" s="479" t="s">
        <v>646</v>
      </c>
      <c r="B22" s="486">
        <v>1683.624762230869</v>
      </c>
      <c r="C22" s="486">
        <v>1288.2913314333803</v>
      </c>
      <c r="D22" s="486">
        <v>-772.80092510545057</v>
      </c>
      <c r="E22" s="486">
        <v>495.83505682534775</v>
      </c>
      <c r="F22" s="605">
        <v>4658.411001513</v>
      </c>
      <c r="G22" s="605">
        <v>14675.64545888145</v>
      </c>
      <c r="H22" s="605">
        <v>9635.0592606372993</v>
      </c>
      <c r="I22" s="605">
        <v>13239</v>
      </c>
      <c r="J22" s="722">
        <v>-3883.131500171</v>
      </c>
      <c r="K22" s="722"/>
      <c r="L22" s="722"/>
      <c r="M22" s="722"/>
      <c r="N22" s="585"/>
      <c r="O22" s="585"/>
      <c r="P22" s="585"/>
      <c r="Q22" s="585"/>
      <c r="R22" s="585"/>
    </row>
    <row r="23" spans="1:18" ht="15.75">
      <c r="A23" s="479" t="s">
        <v>905</v>
      </c>
      <c r="B23" s="486">
        <v>0</v>
      </c>
      <c r="C23" s="486">
        <v>0</v>
      </c>
      <c r="D23" s="486">
        <v>0.81231500000000001</v>
      </c>
      <c r="E23" s="486">
        <v>0.83366499999999999</v>
      </c>
      <c r="F23" s="605">
        <v>0</v>
      </c>
      <c r="G23" s="605">
        <v>0</v>
      </c>
      <c r="H23" s="605">
        <v>0</v>
      </c>
      <c r="I23" s="605">
        <v>0</v>
      </c>
      <c r="J23" s="722">
        <v>5.5868989958000199</v>
      </c>
      <c r="K23" s="722"/>
      <c r="L23" s="722"/>
      <c r="M23" s="722"/>
      <c r="N23" s="585"/>
      <c r="O23" s="585"/>
      <c r="P23" s="585"/>
      <c r="Q23" s="585"/>
      <c r="R23" s="585"/>
    </row>
    <row r="24" spans="1:18" ht="15.75">
      <c r="A24" s="479" t="s">
        <v>920</v>
      </c>
      <c r="B24" s="486">
        <v>0</v>
      </c>
      <c r="C24" s="486">
        <v>0</v>
      </c>
      <c r="D24" s="486">
        <v>-3541.3960000000002</v>
      </c>
      <c r="E24" s="486">
        <v>-4534.6549999999997</v>
      </c>
      <c r="F24" s="605">
        <v>0</v>
      </c>
      <c r="G24" s="605">
        <v>0</v>
      </c>
      <c r="H24" s="605">
        <v>-2896.8980000000001</v>
      </c>
      <c r="I24" s="605">
        <v>-4022</v>
      </c>
      <c r="J24" s="722">
        <v>-537.51200399999993</v>
      </c>
      <c r="K24" s="722"/>
      <c r="L24" s="722"/>
      <c r="M24" s="722"/>
      <c r="N24" s="585"/>
      <c r="O24" s="585"/>
      <c r="P24" s="585"/>
      <c r="Q24" s="585"/>
      <c r="R24" s="585"/>
    </row>
    <row r="25" spans="1:18" ht="15.75">
      <c r="A25" s="479" t="s">
        <v>919</v>
      </c>
      <c r="B25" s="486">
        <v>-328.84534271600006</v>
      </c>
      <c r="C25" s="486">
        <v>-1516.1852374176999</v>
      </c>
      <c r="D25" s="486">
        <v>-2358.4652605320002</v>
      </c>
      <c r="E25" s="486">
        <v>-2623.9558311981</v>
      </c>
      <c r="F25" s="605">
        <v>-2847.9696675660402</v>
      </c>
      <c r="G25" s="605">
        <v>-3784.1410914332</v>
      </c>
      <c r="H25" s="605">
        <v>-4963.9245481379094</v>
      </c>
      <c r="I25" s="605">
        <v>-6015</v>
      </c>
      <c r="J25" s="722">
        <v>-184.55305799887401</v>
      </c>
      <c r="K25" s="722"/>
      <c r="L25" s="722"/>
      <c r="M25" s="722"/>
      <c r="N25" s="585"/>
      <c r="O25" s="585"/>
      <c r="P25" s="585"/>
      <c r="Q25" s="585"/>
      <c r="R25" s="585"/>
    </row>
    <row r="26" spans="1:18" ht="15.75">
      <c r="A26" s="479" t="s">
        <v>906</v>
      </c>
      <c r="B26" s="486">
        <v>0</v>
      </c>
      <c r="C26" s="486">
        <v>-5970.893</v>
      </c>
      <c r="D26" s="486">
        <v>-6205.893</v>
      </c>
      <c r="E26" s="486">
        <v>-6205.893</v>
      </c>
      <c r="F26" s="605">
        <v>0</v>
      </c>
      <c r="G26" s="605">
        <v>-7595.07</v>
      </c>
      <c r="H26" s="605">
        <v>-7925.07</v>
      </c>
      <c r="I26" s="605">
        <v>-7925</v>
      </c>
      <c r="J26" s="722">
        <v>0</v>
      </c>
      <c r="K26" s="722"/>
      <c r="L26" s="722"/>
      <c r="M26" s="722"/>
      <c r="N26" s="585"/>
      <c r="O26" s="585"/>
      <c r="P26" s="585"/>
      <c r="Q26" s="585"/>
      <c r="R26" s="585"/>
    </row>
    <row r="27" spans="1:18" ht="15.75">
      <c r="A27" s="475" t="s">
        <v>316</v>
      </c>
      <c r="B27" s="491">
        <v>1354.8235545148691</v>
      </c>
      <c r="C27" s="491">
        <v>-6198.7431259843197</v>
      </c>
      <c r="D27" s="491">
        <v>-12877.74287063745</v>
      </c>
      <c r="E27" s="491">
        <v>-12867.835109372752</v>
      </c>
      <c r="F27" s="609">
        <v>1810.4408403469602</v>
      </c>
      <c r="G27" s="609">
        <v>3296.2725312482507</v>
      </c>
      <c r="H27" s="609">
        <v>-6150.7262875006099</v>
      </c>
      <c r="I27" s="609">
        <v>-4723</v>
      </c>
      <c r="J27" s="726">
        <v>-4599.6096631740747</v>
      </c>
      <c r="K27" s="726"/>
      <c r="L27" s="726"/>
      <c r="M27" s="726"/>
      <c r="N27" s="585"/>
      <c r="O27" s="585"/>
      <c r="P27" s="585"/>
      <c r="Q27" s="585"/>
      <c r="R27" s="585"/>
    </row>
    <row r="28" spans="1:18" ht="15.75">
      <c r="A28" s="510"/>
      <c r="B28" s="486"/>
      <c r="C28" s="486"/>
      <c r="D28" s="486"/>
      <c r="E28" s="486"/>
      <c r="F28" s="605"/>
      <c r="G28" s="605"/>
      <c r="H28" s="605"/>
      <c r="I28" s="605"/>
      <c r="J28" s="722"/>
      <c r="K28" s="722"/>
      <c r="L28" s="722"/>
      <c r="M28" s="722"/>
      <c r="N28" s="585"/>
      <c r="O28" s="585"/>
      <c r="P28" s="585"/>
      <c r="Q28" s="585"/>
      <c r="R28" s="585"/>
    </row>
    <row r="29" spans="1:18" ht="15.75">
      <c r="A29" s="479" t="s">
        <v>793</v>
      </c>
      <c r="B29" s="486">
        <v>-546.66045139211712</v>
      </c>
      <c r="C29" s="486">
        <v>-678.17115788753904</v>
      </c>
      <c r="D29" s="486">
        <v>-376.38350700893199</v>
      </c>
      <c r="E29" s="486">
        <v>-480.67947304633998</v>
      </c>
      <c r="F29" s="605">
        <v>-268.56711695695401</v>
      </c>
      <c r="G29" s="605">
        <v>-301.77203237644198</v>
      </c>
      <c r="H29" s="605">
        <v>-361.24645812638499</v>
      </c>
      <c r="I29" s="605">
        <v>-456</v>
      </c>
      <c r="J29" s="722">
        <v>184.59454866788002</v>
      </c>
      <c r="K29" s="722"/>
      <c r="L29" s="722"/>
      <c r="M29" s="722"/>
      <c r="N29" s="585"/>
      <c r="O29" s="585"/>
      <c r="P29" s="585"/>
      <c r="Q29" s="585"/>
      <c r="R29" s="585"/>
    </row>
    <row r="30" spans="1:18" ht="15.75">
      <c r="A30" s="556" t="s">
        <v>583</v>
      </c>
      <c r="B30" s="491">
        <v>1601.3912075994576</v>
      </c>
      <c r="C30" s="491">
        <v>-2524.226195314548</v>
      </c>
      <c r="D30" s="491">
        <v>-1876.8764158286358</v>
      </c>
      <c r="E30" s="491">
        <v>-706.26984314772903</v>
      </c>
      <c r="F30" s="609">
        <v>-212.22938656902443</v>
      </c>
      <c r="G30" s="609">
        <v>1046.2209667045936</v>
      </c>
      <c r="H30" s="609">
        <v>-3992.1220527365804</v>
      </c>
      <c r="I30" s="609">
        <v>-4095</v>
      </c>
      <c r="J30" s="726">
        <v>1032.9244614344334</v>
      </c>
      <c r="K30" s="726"/>
      <c r="L30" s="726"/>
      <c r="M30" s="726"/>
      <c r="N30" s="585"/>
      <c r="O30" s="585"/>
      <c r="P30" s="585"/>
      <c r="Q30" s="585"/>
      <c r="R30" s="585"/>
    </row>
    <row r="31" spans="1:18" ht="15.75">
      <c r="A31" s="508" t="s">
        <v>584</v>
      </c>
      <c r="B31" s="489">
        <v>13605.7568204708</v>
      </c>
      <c r="C31" s="489">
        <v>13605.7568204708</v>
      </c>
      <c r="D31" s="489">
        <v>13605.7568204708</v>
      </c>
      <c r="E31" s="489">
        <v>13606</v>
      </c>
      <c r="F31" s="607">
        <v>12899.478103409201</v>
      </c>
      <c r="G31" s="607">
        <v>12899.478103409201</v>
      </c>
      <c r="H31" s="607">
        <v>12899.478103409201</v>
      </c>
      <c r="I31" s="607">
        <v>12899</v>
      </c>
      <c r="J31" s="724">
        <v>8804.6131774878504</v>
      </c>
      <c r="K31" s="724"/>
      <c r="L31" s="724"/>
      <c r="M31" s="724"/>
      <c r="N31" s="585"/>
      <c r="O31" s="585"/>
      <c r="P31" s="585"/>
      <c r="Q31" s="585"/>
      <c r="R31" s="585"/>
    </row>
    <row r="32" spans="1:18" ht="18.75">
      <c r="A32" s="512" t="s">
        <v>971</v>
      </c>
      <c r="B32" s="497">
        <v>15206.833021984199</v>
      </c>
      <c r="C32" s="497">
        <v>11081.536174950101</v>
      </c>
      <c r="D32" s="497">
        <v>11728.2612761817</v>
      </c>
      <c r="E32" s="497">
        <v>12899.478103409201</v>
      </c>
      <c r="F32" s="611">
        <v>12687.187980897101</v>
      </c>
      <c r="G32" s="611">
        <v>13945.2524154517</v>
      </c>
      <c r="H32" s="611">
        <v>8908.2413956815781</v>
      </c>
      <c r="I32" s="611">
        <v>8805</v>
      </c>
      <c r="J32" s="728">
        <v>9837.9493038700402</v>
      </c>
      <c r="K32" s="728"/>
      <c r="L32" s="728"/>
      <c r="M32" s="728"/>
      <c r="N32" s="585"/>
      <c r="O32" s="585"/>
      <c r="P32" s="585"/>
      <c r="Q32" s="585"/>
      <c r="R32" s="585"/>
    </row>
    <row r="33" spans="1:13" ht="24" customHeight="1">
      <c r="A33" s="826" t="s">
        <v>959</v>
      </c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752"/>
      <c r="M33" s="513"/>
    </row>
  </sheetData>
  <mergeCells count="3">
    <mergeCell ref="B4:E4"/>
    <mergeCell ref="J4:M4"/>
    <mergeCell ref="F4:I4"/>
  </mergeCells>
  <phoneticPr fontId="12" type="noConversion"/>
  <pageMargins left="0.34" right="0.32" top="0.984251969" bottom="0.984251969" header="0.5" footer="0.5"/>
  <pageSetup paperSize="9" scale="6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7">
    <tabColor indexed="25"/>
    <pageSetUpPr fitToPage="1"/>
  </sheetPr>
  <dimension ref="A1:V80"/>
  <sheetViews>
    <sheetView showGridLines="0" view="pageBreakPreview" zoomScale="60" zoomScaleNormal="60" workbookViewId="0">
      <selection activeCell="J4" sqref="J4:M4"/>
    </sheetView>
  </sheetViews>
  <sheetFormatPr defaultColWidth="9.140625" defaultRowHeight="12.75"/>
  <cols>
    <col min="1" max="1" width="76.7109375" customWidth="1"/>
    <col min="2" max="5" width="13.28515625" bestFit="1" customWidth="1"/>
    <col min="6" max="6" width="12.140625" customWidth="1"/>
    <col min="7" max="7" width="13.28515625" bestFit="1" customWidth="1"/>
    <col min="8" max="8" width="14.140625" bestFit="1" customWidth="1"/>
    <col min="9" max="9" width="13.28515625" bestFit="1" customWidth="1"/>
    <col min="10" max="10" width="12.5703125" bestFit="1" customWidth="1"/>
  </cols>
  <sheetData>
    <row r="1" spans="1:22">
      <c r="A1" s="1"/>
    </row>
    <row r="2" spans="1:22">
      <c r="A2" s="1"/>
    </row>
    <row r="3" spans="1:22" ht="16.5" thickBot="1">
      <c r="A3" s="465" t="s">
        <v>939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2011</v>
      </c>
      <c r="C4" s="836"/>
      <c r="D4" s="836"/>
      <c r="E4" s="837"/>
      <c r="F4" s="840" t="s">
        <v>957</v>
      </c>
      <c r="G4" s="843"/>
      <c r="H4" s="843"/>
      <c r="I4" s="844"/>
      <c r="J4" s="838">
        <v>2013</v>
      </c>
      <c r="K4" s="839"/>
      <c r="L4" s="839"/>
      <c r="M4" s="857"/>
    </row>
    <row r="5" spans="1:22" ht="16.5" thickBot="1">
      <c r="A5" s="450" t="s">
        <v>842</v>
      </c>
      <c r="B5" s="802" t="s">
        <v>821</v>
      </c>
      <c r="C5" s="802" t="s">
        <v>822</v>
      </c>
      <c r="D5" s="802" t="s">
        <v>824</v>
      </c>
      <c r="E5" s="803" t="s">
        <v>825</v>
      </c>
      <c r="F5" s="804" t="s">
        <v>821</v>
      </c>
      <c r="G5" s="804" t="s">
        <v>822</v>
      </c>
      <c r="H5" s="804" t="s">
        <v>824</v>
      </c>
      <c r="I5" s="805" t="s">
        <v>825</v>
      </c>
      <c r="J5" s="751" t="s">
        <v>821</v>
      </c>
      <c r="K5" s="751" t="s">
        <v>822</v>
      </c>
      <c r="L5" s="751" t="s">
        <v>824</v>
      </c>
      <c r="M5" s="806" t="s">
        <v>825</v>
      </c>
    </row>
    <row r="6" spans="1:22" ht="15.75">
      <c r="A6" s="455" t="s">
        <v>172</v>
      </c>
      <c r="B6" s="486">
        <v>6293.1681743700001</v>
      </c>
      <c r="C6" s="486">
        <v>6183.9704399900011</v>
      </c>
      <c r="D6" s="486">
        <v>6296.5627192999982</v>
      </c>
      <c r="E6" s="486">
        <v>6390.9567599399961</v>
      </c>
      <c r="F6" s="605">
        <v>6221.5493880899994</v>
      </c>
      <c r="G6" s="605">
        <v>6327.0694920700007</v>
      </c>
      <c r="H6" s="605">
        <v>6438.6286079599886</v>
      </c>
      <c r="I6" s="605">
        <v>6516.6980485600106</v>
      </c>
      <c r="J6" s="722">
        <v>6164.4971047899999</v>
      </c>
      <c r="K6" s="722"/>
      <c r="L6" s="722"/>
      <c r="M6" s="722"/>
      <c r="N6" s="585"/>
      <c r="O6" s="585"/>
      <c r="P6" s="585"/>
      <c r="Q6" s="585"/>
      <c r="R6" s="585"/>
      <c r="S6" s="585"/>
      <c r="T6" s="585"/>
      <c r="U6" s="585"/>
      <c r="V6" s="585"/>
    </row>
    <row r="7" spans="1:22" ht="15.75">
      <c r="A7" s="455" t="s">
        <v>140</v>
      </c>
      <c r="B7" s="486">
        <v>2507.6953644329428</v>
      </c>
      <c r="C7" s="486">
        <v>2522.2071197411874</v>
      </c>
      <c r="D7" s="486">
        <v>2432.2654949442003</v>
      </c>
      <c r="E7" s="486">
        <v>2844.3993030335696</v>
      </c>
      <c r="F7" s="605">
        <v>2545.0583021398897</v>
      </c>
      <c r="G7" s="605">
        <v>2598.8939453855046</v>
      </c>
      <c r="H7" s="605">
        <v>2715.8546358448048</v>
      </c>
      <c r="I7" s="605">
        <v>2747.5202902767187</v>
      </c>
      <c r="J7" s="722">
        <v>2538.54824985508</v>
      </c>
      <c r="K7" s="722"/>
      <c r="L7" s="722"/>
      <c r="M7" s="722"/>
      <c r="N7" s="585"/>
      <c r="O7" s="585"/>
      <c r="P7" s="585"/>
      <c r="Q7" s="585"/>
      <c r="R7" s="585"/>
    </row>
    <row r="8" spans="1:22" ht="15.75">
      <c r="A8" s="455" t="s">
        <v>130</v>
      </c>
      <c r="B8" s="486">
        <v>1749.42682591329</v>
      </c>
      <c r="C8" s="486">
        <v>1816.1133713787076</v>
      </c>
      <c r="D8" s="486">
        <v>1713.4319091387229</v>
      </c>
      <c r="E8" s="486">
        <v>1712.751202591543</v>
      </c>
      <c r="F8" s="605">
        <v>1501.403528145072</v>
      </c>
      <c r="G8" s="605">
        <v>1429.17723753882</v>
      </c>
      <c r="H8" s="605">
        <v>1330.2003205520355</v>
      </c>
      <c r="I8" s="605">
        <v>1468.1078433007888</v>
      </c>
      <c r="J8" s="722">
        <v>1191.619875570904</v>
      </c>
      <c r="K8" s="722"/>
      <c r="L8" s="722"/>
      <c r="M8" s="722"/>
      <c r="N8" s="585"/>
      <c r="O8" s="585"/>
      <c r="P8" s="585"/>
      <c r="Q8" s="585"/>
      <c r="R8" s="585"/>
    </row>
    <row r="9" spans="1:22" ht="15.75">
      <c r="A9" s="455" t="s">
        <v>134</v>
      </c>
      <c r="B9" s="486">
        <v>1077.8288437686001</v>
      </c>
      <c r="C9" s="486">
        <v>1160.7190676993996</v>
      </c>
      <c r="D9" s="486">
        <v>1185.6925785288004</v>
      </c>
      <c r="E9" s="486">
        <v>1064.2024215711995</v>
      </c>
      <c r="F9" s="605">
        <v>964.35504847359994</v>
      </c>
      <c r="G9" s="605">
        <v>965.18510766079999</v>
      </c>
      <c r="H9" s="605">
        <v>1060.3198333746006</v>
      </c>
      <c r="I9" s="605">
        <v>1100.4967113500993</v>
      </c>
      <c r="J9" s="722">
        <v>929.75795242489994</v>
      </c>
      <c r="K9" s="722"/>
      <c r="L9" s="722"/>
      <c r="M9" s="722"/>
      <c r="N9" s="585"/>
      <c r="O9" s="585"/>
      <c r="P9" s="585"/>
      <c r="Q9" s="585"/>
      <c r="R9" s="585"/>
    </row>
    <row r="10" spans="1:22" ht="15.75">
      <c r="A10" s="455" t="s">
        <v>756</v>
      </c>
      <c r="B10" s="486">
        <v>657.15910295102697</v>
      </c>
      <c r="C10" s="486">
        <v>737.56991649985696</v>
      </c>
      <c r="D10" s="486">
        <v>779.44312179983376</v>
      </c>
      <c r="E10" s="486">
        <v>736.35581643005889</v>
      </c>
      <c r="F10" s="605">
        <v>655.56659120495408</v>
      </c>
      <c r="G10" s="605">
        <v>673.89852653014975</v>
      </c>
      <c r="H10" s="605">
        <v>719.56008110936091</v>
      </c>
      <c r="I10" s="605">
        <v>686.41723681923622</v>
      </c>
      <c r="J10" s="722">
        <v>669.26833270297004</v>
      </c>
      <c r="K10" s="722"/>
      <c r="L10" s="722"/>
      <c r="M10" s="722"/>
      <c r="N10" s="585"/>
      <c r="O10" s="585"/>
      <c r="P10" s="585"/>
      <c r="Q10" s="585"/>
      <c r="R10" s="585"/>
    </row>
    <row r="11" spans="1:22" ht="15.75">
      <c r="A11" s="455" t="s">
        <v>915</v>
      </c>
      <c r="B11" s="486">
        <v>133.17882607556803</v>
      </c>
      <c r="C11" s="486">
        <v>153.81079923156395</v>
      </c>
      <c r="D11" s="486">
        <v>197.90140527038801</v>
      </c>
      <c r="E11" s="486">
        <v>141.81711175505012</v>
      </c>
      <c r="F11" s="605">
        <v>120.497688005656</v>
      </c>
      <c r="G11" s="605">
        <v>143.08152656432401</v>
      </c>
      <c r="H11" s="605">
        <v>193.92628587349992</v>
      </c>
      <c r="I11" s="605">
        <v>126.29516354814405</v>
      </c>
      <c r="J11" s="722">
        <v>106.351558937505</v>
      </c>
      <c r="K11" s="722"/>
      <c r="L11" s="722"/>
      <c r="M11" s="722"/>
      <c r="N11" s="585"/>
      <c r="O11" s="585"/>
      <c r="P11" s="585"/>
      <c r="Q11" s="585"/>
      <c r="R11" s="585"/>
    </row>
    <row r="12" spans="1:22" ht="15.75">
      <c r="A12" s="455" t="s">
        <v>342</v>
      </c>
      <c r="B12" s="486">
        <v>3691.7458233747561</v>
      </c>
      <c r="C12" s="486">
        <v>3546.6393599882535</v>
      </c>
      <c r="D12" s="486">
        <v>3577.3840211554007</v>
      </c>
      <c r="E12" s="486">
        <v>3769.4331863713996</v>
      </c>
      <c r="F12" s="605">
        <v>4208.5057944168129</v>
      </c>
      <c r="G12" s="605">
        <v>4080.4575300463766</v>
      </c>
      <c r="H12" s="605">
        <v>3997.6041408772126</v>
      </c>
      <c r="I12" s="605">
        <v>4489.5129201339441</v>
      </c>
      <c r="J12" s="722">
        <v>4518.9344719433511</v>
      </c>
      <c r="K12" s="722"/>
      <c r="L12" s="722"/>
      <c r="M12" s="722"/>
      <c r="N12" s="585"/>
      <c r="O12" s="585"/>
      <c r="P12" s="585"/>
      <c r="Q12" s="585"/>
      <c r="R12" s="585"/>
    </row>
    <row r="13" spans="1:22" ht="15.75">
      <c r="A13" s="455" t="s">
        <v>593</v>
      </c>
      <c r="B13" s="486">
        <v>2687.0264528471998</v>
      </c>
      <c r="C13" s="486">
        <v>2650.3831483182003</v>
      </c>
      <c r="D13" s="486">
        <v>2766.176318858601</v>
      </c>
      <c r="E13" s="486">
        <v>2825.3592608809977</v>
      </c>
      <c r="F13" s="605">
        <v>2967.9087358369998</v>
      </c>
      <c r="G13" s="605">
        <v>2989.9303281901002</v>
      </c>
      <c r="H13" s="605">
        <v>2997.278073254899</v>
      </c>
      <c r="I13" s="605">
        <v>3030.7521481564036</v>
      </c>
      <c r="J13" s="722">
        <v>3005.2835285921997</v>
      </c>
      <c r="K13" s="722"/>
      <c r="L13" s="722"/>
      <c r="M13" s="722"/>
      <c r="N13" s="585"/>
      <c r="O13" s="585"/>
      <c r="P13" s="585"/>
      <c r="Q13" s="585"/>
      <c r="R13" s="585"/>
    </row>
    <row r="14" spans="1:22" ht="15.75">
      <c r="A14" s="455" t="s">
        <v>794</v>
      </c>
      <c r="B14" s="486">
        <v>1658.9531299844002</v>
      </c>
      <c r="C14" s="486">
        <v>1690.2917416794999</v>
      </c>
      <c r="D14" s="486">
        <v>1675.6406699232984</v>
      </c>
      <c r="E14" s="486">
        <v>1705.3884670383004</v>
      </c>
      <c r="F14" s="605">
        <v>1626.9184430099999</v>
      </c>
      <c r="G14" s="605">
        <v>1669.6499158760003</v>
      </c>
      <c r="H14" s="605">
        <v>1660.4957824289995</v>
      </c>
      <c r="I14" s="605">
        <v>1583.9704592527005</v>
      </c>
      <c r="J14" s="722">
        <v>1672.4421098784001</v>
      </c>
      <c r="K14" s="722"/>
      <c r="L14" s="722"/>
      <c r="M14" s="722"/>
      <c r="N14" s="585"/>
      <c r="O14" s="585"/>
      <c r="P14" s="585"/>
      <c r="Q14" s="585"/>
      <c r="R14" s="585"/>
    </row>
    <row r="15" spans="1:22" ht="15.75">
      <c r="A15" s="455" t="s">
        <v>143</v>
      </c>
      <c r="B15" s="486">
        <v>1178.959899196695</v>
      </c>
      <c r="C15" s="486">
        <v>1243.3457961247527</v>
      </c>
      <c r="D15" s="486">
        <v>1252.4223763639206</v>
      </c>
      <c r="E15" s="486">
        <v>1342.5277414753436</v>
      </c>
      <c r="F15" s="605">
        <v>1386.6179372513011</v>
      </c>
      <c r="G15" s="605">
        <v>1472.6527411634193</v>
      </c>
      <c r="H15" s="605">
        <v>1373.1393822524196</v>
      </c>
      <c r="I15" s="605">
        <v>1421.2582766327005</v>
      </c>
      <c r="J15" s="722">
        <v>1285.7795395243309</v>
      </c>
      <c r="K15" s="722"/>
      <c r="L15" s="722"/>
      <c r="M15" s="722"/>
      <c r="N15" s="585"/>
      <c r="O15" s="585"/>
      <c r="P15" s="585"/>
      <c r="Q15" s="585"/>
      <c r="R15" s="585"/>
    </row>
    <row r="16" spans="1:22" ht="15.75">
      <c r="A16" s="455" t="s">
        <v>169</v>
      </c>
      <c r="B16" s="486">
        <v>547.52709323679994</v>
      </c>
      <c r="C16" s="486">
        <v>697.97499794817816</v>
      </c>
      <c r="D16" s="486">
        <v>836.90511393027805</v>
      </c>
      <c r="E16" s="486">
        <v>936.13348832208112</v>
      </c>
      <c r="F16" s="605">
        <v>1008.502962976512</v>
      </c>
      <c r="G16" s="605">
        <v>1034.18940153061</v>
      </c>
      <c r="H16" s="605">
        <v>863.24080210974853</v>
      </c>
      <c r="I16" s="605">
        <v>809.70251233574345</v>
      </c>
      <c r="J16" s="722">
        <v>708.18549104998203</v>
      </c>
      <c r="K16" s="722"/>
      <c r="L16" s="722"/>
      <c r="M16" s="722"/>
      <c r="N16" s="585"/>
      <c r="O16" s="585"/>
      <c r="P16" s="585"/>
      <c r="Q16" s="585"/>
      <c r="R16" s="585"/>
    </row>
    <row r="17" spans="1:18" ht="15.75">
      <c r="A17" s="455" t="s">
        <v>585</v>
      </c>
      <c r="B17" s="486">
        <v>1670.457679367905</v>
      </c>
      <c r="C17" s="486">
        <v>1687.9647970548356</v>
      </c>
      <c r="D17" s="486">
        <v>1673.3731970151944</v>
      </c>
      <c r="E17" s="486">
        <v>1711.5885457166478</v>
      </c>
      <c r="F17" s="605">
        <v>1628.6766894449902</v>
      </c>
      <c r="G17" s="605">
        <v>1658.2443361909159</v>
      </c>
      <c r="H17" s="605">
        <v>1595.207381235035</v>
      </c>
      <c r="I17" s="605">
        <v>1639.1270607142051</v>
      </c>
      <c r="J17" s="722">
        <v>1610.18345207021</v>
      </c>
      <c r="K17" s="722"/>
      <c r="L17" s="722"/>
      <c r="M17" s="722"/>
      <c r="N17" s="585"/>
      <c r="O17" s="585"/>
      <c r="P17" s="585"/>
      <c r="Q17" s="585"/>
      <c r="R17" s="585"/>
    </row>
    <row r="18" spans="1:18" ht="15.75">
      <c r="A18" s="455" t="s">
        <v>341</v>
      </c>
      <c r="B18" s="486">
        <v>1142.0636894035799</v>
      </c>
      <c r="C18" s="486">
        <v>1181.2896589003101</v>
      </c>
      <c r="D18" s="486">
        <v>1184.2154303473098</v>
      </c>
      <c r="E18" s="486">
        <v>1203.6254995724494</v>
      </c>
      <c r="F18" s="605">
        <v>1154.4685360355099</v>
      </c>
      <c r="G18" s="605">
        <v>1224.0943345276903</v>
      </c>
      <c r="H18" s="605">
        <v>1197.6285993653796</v>
      </c>
      <c r="I18" s="605">
        <v>1238.7907495625495</v>
      </c>
      <c r="J18" s="722">
        <v>1142.22489604869</v>
      </c>
      <c r="K18" s="722"/>
      <c r="L18" s="722"/>
      <c r="M18" s="722"/>
      <c r="N18" s="585"/>
      <c r="O18" s="585"/>
      <c r="P18" s="585"/>
      <c r="Q18" s="585"/>
      <c r="R18" s="585"/>
    </row>
    <row r="19" spans="1:18" ht="15.75">
      <c r="A19" s="455" t="s">
        <v>631</v>
      </c>
      <c r="B19" s="486">
        <v>-903.66355937522701</v>
      </c>
      <c r="C19" s="486">
        <v>-913.47239999228316</v>
      </c>
      <c r="D19" s="486">
        <v>-941.01030113419938</v>
      </c>
      <c r="E19" s="486">
        <v>-952.05456900449008</v>
      </c>
      <c r="F19" s="605">
        <v>-871.38341848739583</v>
      </c>
      <c r="G19" s="605">
        <v>-909.75185935951959</v>
      </c>
      <c r="H19" s="605">
        <v>-890.18711252207868</v>
      </c>
      <c r="I19" s="605">
        <v>-868.70222056223429</v>
      </c>
      <c r="J19" s="722">
        <v>-827.41377044222463</v>
      </c>
      <c r="K19" s="722"/>
      <c r="L19" s="722"/>
      <c r="M19" s="722"/>
      <c r="N19" s="585"/>
      <c r="O19" s="585"/>
      <c r="P19" s="585"/>
      <c r="Q19" s="585"/>
      <c r="R19" s="585"/>
    </row>
    <row r="20" spans="1:18" ht="15.75">
      <c r="A20" s="543" t="s">
        <v>223</v>
      </c>
      <c r="B20" s="491">
        <v>24091.52734554754</v>
      </c>
      <c r="C20" s="491">
        <v>24358.807814562464</v>
      </c>
      <c r="D20" s="491">
        <v>24630.404055441744</v>
      </c>
      <c r="E20" s="491">
        <v>25432.484235694144</v>
      </c>
      <c r="F20" s="609">
        <v>25118.6462265439</v>
      </c>
      <c r="G20" s="609">
        <v>25356.772563915194</v>
      </c>
      <c r="H20" s="609">
        <v>25252.896813715903</v>
      </c>
      <c r="I20" s="609">
        <v>25989.947200081013</v>
      </c>
      <c r="J20" s="726">
        <v>24715.662792946303</v>
      </c>
      <c r="K20" s="726"/>
      <c r="L20" s="726"/>
      <c r="M20" s="726"/>
      <c r="N20" s="585"/>
      <c r="O20" s="585"/>
      <c r="P20" s="585"/>
      <c r="Q20" s="585"/>
      <c r="R20" s="585"/>
    </row>
    <row r="21" spans="1:18" ht="15.75">
      <c r="A21" s="544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5"/>
      <c r="O21" s="585"/>
      <c r="P21" s="585"/>
      <c r="Q21" s="585"/>
      <c r="R21" s="585"/>
    </row>
    <row r="22" spans="1:18" ht="16.5" thickBot="1">
      <c r="A22" s="465" t="s">
        <v>868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5"/>
      <c r="O22" s="585"/>
      <c r="P22" s="585"/>
      <c r="Q22" s="585"/>
      <c r="R22" s="585"/>
    </row>
    <row r="23" spans="1:18" ht="16.5" thickBot="1">
      <c r="A23" s="449" t="s">
        <v>152</v>
      </c>
      <c r="B23" s="835">
        <v>2011</v>
      </c>
      <c r="C23" s="836"/>
      <c r="D23" s="836"/>
      <c r="E23" s="837"/>
      <c r="F23" s="840" t="s">
        <v>957</v>
      </c>
      <c r="G23" s="843"/>
      <c r="H23" s="843"/>
      <c r="I23" s="844"/>
      <c r="J23" s="838">
        <v>2013</v>
      </c>
      <c r="K23" s="839"/>
      <c r="L23" s="839"/>
      <c r="M23" s="857"/>
      <c r="N23" s="585"/>
      <c r="O23" s="585"/>
      <c r="P23" s="585"/>
      <c r="Q23" s="585"/>
      <c r="R23" s="585"/>
    </row>
    <row r="24" spans="1:18" ht="16.5" thickBot="1">
      <c r="A24" s="450" t="s">
        <v>842</v>
      </c>
      <c r="B24" s="802" t="s">
        <v>821</v>
      </c>
      <c r="C24" s="802" t="s">
        <v>822</v>
      </c>
      <c r="D24" s="802" t="s">
        <v>824</v>
      </c>
      <c r="E24" s="802" t="s">
        <v>825</v>
      </c>
      <c r="F24" s="804" t="s">
        <v>821</v>
      </c>
      <c r="G24" s="804" t="s">
        <v>822</v>
      </c>
      <c r="H24" s="804" t="s">
        <v>824</v>
      </c>
      <c r="I24" s="804" t="s">
        <v>825</v>
      </c>
      <c r="J24" s="751" t="s">
        <v>821</v>
      </c>
      <c r="K24" s="751" t="s">
        <v>822</v>
      </c>
      <c r="L24" s="751" t="s">
        <v>824</v>
      </c>
      <c r="M24" s="806" t="s">
        <v>825</v>
      </c>
      <c r="N24" s="585"/>
      <c r="O24" s="585"/>
      <c r="P24" s="585"/>
      <c r="Q24" s="585"/>
      <c r="R24" s="585"/>
    </row>
    <row r="25" spans="1:18" ht="15.75">
      <c r="A25" s="455" t="s">
        <v>172</v>
      </c>
      <c r="B25" s="486">
        <v>2609.3254565908101</v>
      </c>
      <c r="C25" s="486">
        <v>2470.0383000906395</v>
      </c>
      <c r="D25" s="486">
        <v>2699.33573031998</v>
      </c>
      <c r="E25" s="486">
        <v>2194.4236873700211</v>
      </c>
      <c r="F25" s="605">
        <v>2455.2018678549998</v>
      </c>
      <c r="G25" s="605">
        <v>2690.0784724549808</v>
      </c>
      <c r="H25" s="605">
        <v>2985.5772595300286</v>
      </c>
      <c r="I25" s="605">
        <v>2723.5378852541917</v>
      </c>
      <c r="J25" s="722">
        <v>2718.8460473958003</v>
      </c>
      <c r="K25" s="722"/>
      <c r="L25" s="722"/>
      <c r="M25" s="722"/>
      <c r="N25" s="585"/>
      <c r="O25" s="585"/>
      <c r="P25" s="585"/>
      <c r="Q25" s="585"/>
      <c r="R25" s="585"/>
    </row>
    <row r="26" spans="1:18" ht="15.75">
      <c r="A26" s="455" t="s">
        <v>140</v>
      </c>
      <c r="B26" s="486">
        <v>651.630280815059</v>
      </c>
      <c r="C26" s="486">
        <v>637.90926326230078</v>
      </c>
      <c r="D26" s="486">
        <v>663.32179317464033</v>
      </c>
      <c r="E26" s="486">
        <v>543.97028685310011</v>
      </c>
      <c r="F26" s="605">
        <v>629.3891990799201</v>
      </c>
      <c r="G26" s="605">
        <v>620.43016532659965</v>
      </c>
      <c r="H26" s="605">
        <v>807.74442219174011</v>
      </c>
      <c r="I26" s="605">
        <v>640.65487908270052</v>
      </c>
      <c r="J26" s="722">
        <v>704.754985197623</v>
      </c>
      <c r="K26" s="722"/>
      <c r="L26" s="722"/>
      <c r="M26" s="722"/>
      <c r="N26" s="585"/>
      <c r="O26" s="585"/>
      <c r="P26" s="585"/>
      <c r="Q26" s="585"/>
      <c r="R26" s="585"/>
    </row>
    <row r="27" spans="1:18" ht="15.75">
      <c r="A27" s="455" t="s">
        <v>130</v>
      </c>
      <c r="B27" s="486">
        <v>429.42481952206998</v>
      </c>
      <c r="C27" s="486">
        <v>504.53400222513397</v>
      </c>
      <c r="D27" s="486">
        <v>478.62022201048603</v>
      </c>
      <c r="E27" s="486">
        <v>369.35433068179009</v>
      </c>
      <c r="F27" s="605">
        <v>296.15704560223196</v>
      </c>
      <c r="G27" s="605">
        <v>282.64650781040302</v>
      </c>
      <c r="H27" s="605">
        <v>306.83720279805095</v>
      </c>
      <c r="I27" s="605">
        <v>272.52252578657419</v>
      </c>
      <c r="J27" s="722">
        <v>253.82635889088399</v>
      </c>
      <c r="K27" s="722"/>
      <c r="L27" s="722"/>
      <c r="M27" s="722"/>
      <c r="N27" s="585"/>
      <c r="O27" s="585"/>
      <c r="P27" s="585"/>
      <c r="Q27" s="585"/>
      <c r="R27" s="585"/>
    </row>
    <row r="28" spans="1:18" ht="15.75">
      <c r="A28" s="455" t="s">
        <v>134</v>
      </c>
      <c r="B28" s="486">
        <v>377.33649120579997</v>
      </c>
      <c r="C28" s="486">
        <v>416.17324961820003</v>
      </c>
      <c r="D28" s="486">
        <v>448.45106453599999</v>
      </c>
      <c r="E28" s="486">
        <v>295.07961155199996</v>
      </c>
      <c r="F28" s="605">
        <v>350.60498972160002</v>
      </c>
      <c r="G28" s="605">
        <v>339.27031948799998</v>
      </c>
      <c r="H28" s="605">
        <v>321.00005182559994</v>
      </c>
      <c r="I28" s="605">
        <v>305.76048205309996</v>
      </c>
      <c r="J28" s="722">
        <v>355.16503777549997</v>
      </c>
      <c r="K28" s="722"/>
      <c r="L28" s="722"/>
      <c r="M28" s="722"/>
      <c r="N28" s="585"/>
      <c r="O28" s="585"/>
      <c r="P28" s="585"/>
      <c r="Q28" s="585"/>
      <c r="R28" s="585"/>
    </row>
    <row r="29" spans="1:18" ht="15">
      <c r="A29" s="455" t="s">
        <v>756</v>
      </c>
      <c r="B29" s="486">
        <v>277.97928340789201</v>
      </c>
      <c r="C29" s="486">
        <v>327.49563718375805</v>
      </c>
      <c r="D29" s="486">
        <v>326.42576501990402</v>
      </c>
      <c r="E29" s="486">
        <v>282.5967389460759</v>
      </c>
      <c r="F29" s="605">
        <v>256.620946655034</v>
      </c>
      <c r="G29" s="605">
        <v>265.43525638872495</v>
      </c>
      <c r="H29" s="605">
        <v>283.66968413647601</v>
      </c>
      <c r="I29" s="605">
        <v>274.16755003493483</v>
      </c>
      <c r="J29" s="722">
        <v>267.92202855782</v>
      </c>
      <c r="K29" s="722"/>
      <c r="L29" s="722"/>
      <c r="M29" s="722"/>
    </row>
    <row r="30" spans="1:18" ht="15">
      <c r="A30" s="455" t="s">
        <v>915</v>
      </c>
      <c r="B30" s="486">
        <v>49.638506562771994</v>
      </c>
      <c r="C30" s="486">
        <v>71.084478998954012</v>
      </c>
      <c r="D30" s="486">
        <v>105.46458588427799</v>
      </c>
      <c r="E30" s="486">
        <v>56.602382040150047</v>
      </c>
      <c r="F30" s="605">
        <v>43.197088342200004</v>
      </c>
      <c r="G30" s="605">
        <v>43.700609142022998</v>
      </c>
      <c r="H30" s="605">
        <v>109.817900879947</v>
      </c>
      <c r="I30" s="605">
        <v>48.521249326645972</v>
      </c>
      <c r="J30" s="722">
        <v>38.477576080502999</v>
      </c>
      <c r="K30" s="722"/>
      <c r="L30" s="722"/>
      <c r="M30" s="722"/>
    </row>
    <row r="31" spans="1:18" ht="15">
      <c r="A31" s="455" t="s">
        <v>342</v>
      </c>
      <c r="B31" s="486">
        <v>1350.8608188579699</v>
      </c>
      <c r="C31" s="486">
        <v>1243.3298621862798</v>
      </c>
      <c r="D31" s="486">
        <v>1281.3619481309506</v>
      </c>
      <c r="E31" s="486">
        <v>1128.9174965581697</v>
      </c>
      <c r="F31" s="605">
        <v>1261.0295599036301</v>
      </c>
      <c r="G31" s="605">
        <v>1243.1768096989397</v>
      </c>
      <c r="H31" s="605">
        <v>1269.7480010989698</v>
      </c>
      <c r="I31" s="605">
        <v>1241.7076590227812</v>
      </c>
      <c r="J31" s="722">
        <v>1422.9907474112101</v>
      </c>
      <c r="K31" s="722"/>
      <c r="L31" s="722"/>
      <c r="M31" s="722"/>
    </row>
    <row r="32" spans="1:18" ht="15">
      <c r="A32" s="455" t="s">
        <v>593</v>
      </c>
      <c r="B32" s="486">
        <v>1220.0284801043999</v>
      </c>
      <c r="C32" s="486">
        <v>1224.2777526882001</v>
      </c>
      <c r="D32" s="486">
        <v>1296.2347101433998</v>
      </c>
      <c r="E32" s="486">
        <v>1322.4862994890009</v>
      </c>
      <c r="F32" s="605">
        <v>1391.4731746538998</v>
      </c>
      <c r="G32" s="605">
        <v>1412.0773253759</v>
      </c>
      <c r="H32" s="605">
        <v>1349.1515435953997</v>
      </c>
      <c r="I32" s="605">
        <v>1346.4291216179008</v>
      </c>
      <c r="J32" s="722">
        <v>1302.4296132690001</v>
      </c>
      <c r="K32" s="722"/>
      <c r="L32" s="722"/>
      <c r="M32" s="722"/>
    </row>
    <row r="33" spans="1:18" ht="15">
      <c r="A33" s="455" t="s">
        <v>794</v>
      </c>
      <c r="B33" s="486">
        <v>790.96865842</v>
      </c>
      <c r="C33" s="486">
        <v>901.5523042115002</v>
      </c>
      <c r="D33" s="486">
        <v>972.03691903849972</v>
      </c>
      <c r="E33" s="486">
        <v>930.02975071350011</v>
      </c>
      <c r="F33" s="605">
        <v>897.8532458000011</v>
      </c>
      <c r="G33" s="605">
        <v>873.23003053799903</v>
      </c>
      <c r="H33" s="605">
        <v>856.5604872639999</v>
      </c>
      <c r="I33" s="605">
        <v>855.58564636739993</v>
      </c>
      <c r="J33" s="722">
        <v>794.8745371422001</v>
      </c>
      <c r="K33" s="722"/>
      <c r="L33" s="722"/>
      <c r="M33" s="722"/>
    </row>
    <row r="34" spans="1:18" ht="15">
      <c r="A34" s="455" t="s">
        <v>143</v>
      </c>
      <c r="B34" s="486">
        <v>392.54062810448397</v>
      </c>
      <c r="C34" s="486">
        <v>453.04714177488097</v>
      </c>
      <c r="D34" s="486">
        <v>449.96570330860504</v>
      </c>
      <c r="E34" s="486">
        <v>551.02050431228008</v>
      </c>
      <c r="F34" s="605">
        <v>567.86496044893101</v>
      </c>
      <c r="G34" s="605">
        <v>569.45563865954887</v>
      </c>
      <c r="H34" s="605">
        <v>486.09594692468022</v>
      </c>
      <c r="I34" s="605">
        <v>609.99556767217973</v>
      </c>
      <c r="J34" s="722">
        <v>495.89052463541299</v>
      </c>
      <c r="K34" s="722"/>
      <c r="L34" s="722"/>
      <c r="M34" s="722"/>
    </row>
    <row r="35" spans="1:18" ht="15">
      <c r="A35" s="455" t="s">
        <v>169</v>
      </c>
      <c r="B35" s="486">
        <v>-1018.513229712</v>
      </c>
      <c r="C35" s="486">
        <v>-964.66823221589004</v>
      </c>
      <c r="D35" s="486">
        <v>-849.0004555170301</v>
      </c>
      <c r="E35" s="486">
        <v>-581.61406290422019</v>
      </c>
      <c r="F35" s="605">
        <v>-621.588221881344</v>
      </c>
      <c r="G35" s="605">
        <v>-624.56682877033609</v>
      </c>
      <c r="H35" s="605">
        <v>-407.90637634304994</v>
      </c>
      <c r="I35" s="605">
        <v>-326.6231347541202</v>
      </c>
      <c r="J35" s="722">
        <v>-184.52729825520601</v>
      </c>
      <c r="K35" s="722"/>
      <c r="L35" s="722"/>
      <c r="M35" s="722"/>
    </row>
    <row r="36" spans="1:18" ht="15">
      <c r="A36" s="455" t="s">
        <v>585</v>
      </c>
      <c r="B36" s="486">
        <v>419.93133564601197</v>
      </c>
      <c r="C36" s="486">
        <v>433.68315059310959</v>
      </c>
      <c r="D36" s="486">
        <v>503.07653222581826</v>
      </c>
      <c r="E36" s="486">
        <v>453.20418373825328</v>
      </c>
      <c r="F36" s="605">
        <v>501.13071503891001</v>
      </c>
      <c r="G36" s="605">
        <v>489.88450514069518</v>
      </c>
      <c r="H36" s="605">
        <v>544.98767121381479</v>
      </c>
      <c r="I36" s="605">
        <v>442.69609205716097</v>
      </c>
      <c r="J36" s="722">
        <v>472.367723312208</v>
      </c>
      <c r="K36" s="722"/>
      <c r="L36" s="722"/>
      <c r="M36" s="722"/>
    </row>
    <row r="37" spans="1:18" ht="15">
      <c r="A37" s="455" t="s">
        <v>341</v>
      </c>
      <c r="B37" s="486">
        <v>-190.24751411078</v>
      </c>
      <c r="C37" s="486">
        <v>-254.87292158141099</v>
      </c>
      <c r="D37" s="486">
        <v>-82.357632239951954</v>
      </c>
      <c r="E37" s="486">
        <v>-124.67747232785803</v>
      </c>
      <c r="F37" s="605">
        <v>-233.77027316936201</v>
      </c>
      <c r="G37" s="605">
        <v>-131.51985169957399</v>
      </c>
      <c r="H37" s="605">
        <v>-90.141966455905958</v>
      </c>
      <c r="I37" s="605">
        <v>-229.78671601644407</v>
      </c>
      <c r="J37" s="722">
        <v>-217.129934753003</v>
      </c>
      <c r="K37" s="722"/>
      <c r="L37" s="722"/>
      <c r="M37" s="722"/>
    </row>
    <row r="38" spans="1:18" ht="15">
      <c r="A38" s="455" t="s">
        <v>631</v>
      </c>
      <c r="B38" s="486">
        <v>-1.797793500000844</v>
      </c>
      <c r="C38" s="486">
        <v>-6.2584508999984427</v>
      </c>
      <c r="D38" s="486">
        <v>-0.53469780000091127</v>
      </c>
      <c r="E38" s="486">
        <v>-3.9622501000028407</v>
      </c>
      <c r="F38" s="605">
        <v>-34.182590400001352</v>
      </c>
      <c r="G38" s="605">
        <v>-9.7812669999974773</v>
      </c>
      <c r="H38" s="605">
        <v>-3.1958719000035458</v>
      </c>
      <c r="I38" s="605">
        <v>-1.677865699993113</v>
      </c>
      <c r="J38" s="722">
        <v>-3.2267348000006359</v>
      </c>
      <c r="K38" s="722"/>
      <c r="L38" s="722"/>
      <c r="M38" s="722"/>
    </row>
    <row r="39" spans="1:18" ht="15.75">
      <c r="A39" s="543" t="s">
        <v>223</v>
      </c>
      <c r="B39" s="491">
        <v>7359.1062219144878</v>
      </c>
      <c r="C39" s="491">
        <v>7457.3255381356566</v>
      </c>
      <c r="D39" s="491">
        <v>8292.4021882355792</v>
      </c>
      <c r="E39" s="491">
        <v>7417.4314869222599</v>
      </c>
      <c r="F39" s="609">
        <v>7760.9817076506506</v>
      </c>
      <c r="G39" s="609">
        <v>8063.5176925539054</v>
      </c>
      <c r="H39" s="609">
        <v>8819.9459567597496</v>
      </c>
      <c r="I39" s="609">
        <v>8203.4909418050138</v>
      </c>
      <c r="J39" s="726">
        <v>8422.6612118599496</v>
      </c>
      <c r="K39" s="726"/>
      <c r="L39" s="726"/>
      <c r="M39" s="726"/>
    </row>
    <row r="40" spans="1:18" ht="15.75">
      <c r="A40" s="544"/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85"/>
      <c r="O40" s="585"/>
      <c r="P40" s="585"/>
      <c r="Q40" s="585"/>
      <c r="R40" s="585"/>
    </row>
    <row r="41" spans="1:18" ht="16.5" thickBot="1">
      <c r="A41" s="465" t="s">
        <v>852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585"/>
      <c r="O41" s="585"/>
      <c r="P41" s="585"/>
      <c r="Q41" s="585"/>
      <c r="R41" s="585"/>
    </row>
    <row r="42" spans="1:18" ht="16.5" thickBot="1">
      <c r="A42" s="449" t="s">
        <v>152</v>
      </c>
      <c r="B42" s="835">
        <v>2011</v>
      </c>
      <c r="C42" s="836"/>
      <c r="D42" s="836"/>
      <c r="E42" s="837"/>
      <c r="F42" s="840" t="s">
        <v>957</v>
      </c>
      <c r="G42" s="843"/>
      <c r="H42" s="843"/>
      <c r="I42" s="844"/>
      <c r="J42" s="838">
        <v>2013</v>
      </c>
      <c r="K42" s="839"/>
      <c r="L42" s="839"/>
      <c r="M42" s="857"/>
      <c r="N42" s="585"/>
      <c r="O42" s="585"/>
      <c r="P42" s="585"/>
      <c r="Q42" s="585"/>
      <c r="R42" s="585"/>
    </row>
    <row r="43" spans="1:18" ht="16.5" thickBot="1">
      <c r="A43" s="450" t="s">
        <v>842</v>
      </c>
      <c r="B43" s="802" t="s">
        <v>821</v>
      </c>
      <c r="C43" s="802" t="s">
        <v>822</v>
      </c>
      <c r="D43" s="802" t="s">
        <v>824</v>
      </c>
      <c r="E43" s="802" t="s">
        <v>825</v>
      </c>
      <c r="F43" s="804" t="s">
        <v>821</v>
      </c>
      <c r="G43" s="804" t="s">
        <v>822</v>
      </c>
      <c r="H43" s="804" t="s">
        <v>824</v>
      </c>
      <c r="I43" s="804" t="s">
        <v>825</v>
      </c>
      <c r="J43" s="751" t="s">
        <v>821</v>
      </c>
      <c r="K43" s="751" t="s">
        <v>822</v>
      </c>
      <c r="L43" s="751" t="s">
        <v>824</v>
      </c>
      <c r="M43" s="806" t="s">
        <v>825</v>
      </c>
      <c r="N43" s="585"/>
      <c r="O43" s="585"/>
      <c r="P43" s="585"/>
      <c r="Q43" s="585"/>
      <c r="R43" s="585"/>
    </row>
    <row r="44" spans="1:18" ht="15.75">
      <c r="A44" s="455" t="s">
        <v>172</v>
      </c>
      <c r="B44" s="486">
        <v>2643.90973114081</v>
      </c>
      <c r="C44" s="486">
        <v>2289.7581520606395</v>
      </c>
      <c r="D44" s="486">
        <v>2671.0691125199801</v>
      </c>
      <c r="E44" s="486">
        <v>2026.1630711400203</v>
      </c>
      <c r="F44" s="605">
        <v>2413.446260185</v>
      </c>
      <c r="G44" s="605">
        <v>2642.7868283049802</v>
      </c>
      <c r="H44" s="605">
        <v>2926.2365328800288</v>
      </c>
      <c r="I44" s="605">
        <v>2654.2003077641921</v>
      </c>
      <c r="J44" s="722">
        <v>2672.2623846558004</v>
      </c>
      <c r="K44" s="722"/>
      <c r="L44" s="722"/>
      <c r="M44" s="722"/>
      <c r="N44" s="585"/>
      <c r="O44" s="585"/>
      <c r="P44" s="585"/>
      <c r="Q44" s="585"/>
      <c r="R44" s="585"/>
    </row>
    <row r="45" spans="1:18" ht="15.75">
      <c r="A45" s="455" t="s">
        <v>140</v>
      </c>
      <c r="B45" s="486">
        <v>650.93382080535901</v>
      </c>
      <c r="C45" s="486">
        <v>620.66204325193269</v>
      </c>
      <c r="D45" s="486">
        <v>660.38822389802772</v>
      </c>
      <c r="E45" s="486">
        <v>540.47451496116128</v>
      </c>
      <c r="F45" s="605">
        <v>627.94991725018463</v>
      </c>
      <c r="G45" s="605">
        <v>531.36199445505895</v>
      </c>
      <c r="H45" s="605">
        <v>768.11352048502681</v>
      </c>
      <c r="I45" s="605">
        <v>643.13988263251122</v>
      </c>
      <c r="J45" s="722">
        <v>704.03945446807893</v>
      </c>
      <c r="K45" s="722"/>
      <c r="L45" s="722"/>
      <c r="M45" s="722"/>
      <c r="N45" s="585"/>
      <c r="O45" s="585"/>
      <c r="P45" s="585"/>
      <c r="Q45" s="585"/>
      <c r="R45" s="585"/>
    </row>
    <row r="46" spans="1:18" ht="15.75">
      <c r="A46" s="455" t="s">
        <v>130</v>
      </c>
      <c r="B46" s="486">
        <v>419.12551601936497</v>
      </c>
      <c r="C46" s="486">
        <v>500.77018710628698</v>
      </c>
      <c r="D46" s="486">
        <v>465.44648735384715</v>
      </c>
      <c r="E46" s="486">
        <v>332.50338755968892</v>
      </c>
      <c r="F46" s="605">
        <v>264.36560017052398</v>
      </c>
      <c r="G46" s="605">
        <v>293.46747435374095</v>
      </c>
      <c r="H46" s="605">
        <v>293.82960770280602</v>
      </c>
      <c r="I46" s="605">
        <v>257.63685369687323</v>
      </c>
      <c r="J46" s="722">
        <v>185.25155085624201</v>
      </c>
      <c r="K46" s="722"/>
      <c r="L46" s="722"/>
      <c r="M46" s="722"/>
      <c r="N46" s="585"/>
      <c r="O46" s="585"/>
      <c r="P46" s="585"/>
      <c r="Q46" s="585"/>
      <c r="R46" s="585"/>
    </row>
    <row r="47" spans="1:18" ht="15.75">
      <c r="A47" s="455" t="s">
        <v>134</v>
      </c>
      <c r="B47" s="486">
        <v>374.66459264009995</v>
      </c>
      <c r="C47" s="486">
        <v>396.02955524190008</v>
      </c>
      <c r="D47" s="486">
        <v>441.5452046396</v>
      </c>
      <c r="E47" s="486">
        <v>258.96335625839993</v>
      </c>
      <c r="F47" s="605">
        <v>339.04958986240001</v>
      </c>
      <c r="G47" s="605">
        <v>336.90854100479999</v>
      </c>
      <c r="H47" s="605">
        <v>325.9274555671999</v>
      </c>
      <c r="I47" s="605">
        <v>301.22859333019994</v>
      </c>
      <c r="J47" s="722">
        <v>343.72160739439994</v>
      </c>
      <c r="K47" s="722"/>
      <c r="L47" s="722"/>
      <c r="M47" s="722"/>
      <c r="N47" s="585"/>
      <c r="O47" s="585"/>
      <c r="P47" s="585"/>
      <c r="Q47" s="585"/>
      <c r="R47" s="585"/>
    </row>
    <row r="48" spans="1:18" ht="15">
      <c r="A48" s="455" t="s">
        <v>756</v>
      </c>
      <c r="B48" s="486">
        <v>277.97928340789201</v>
      </c>
      <c r="C48" s="486">
        <v>327.49563718375805</v>
      </c>
      <c r="D48" s="486">
        <v>326.42576501990402</v>
      </c>
      <c r="E48" s="486">
        <v>282.5967389460759</v>
      </c>
      <c r="F48" s="605">
        <v>256.62095773119</v>
      </c>
      <c r="G48" s="605">
        <v>265.43522023007694</v>
      </c>
      <c r="H48" s="605">
        <v>283.66970921896802</v>
      </c>
      <c r="I48" s="605">
        <v>232.12401034009088</v>
      </c>
      <c r="J48" s="722">
        <v>267.95095605782001</v>
      </c>
      <c r="K48" s="722"/>
      <c r="L48" s="722"/>
      <c r="M48" s="722"/>
    </row>
    <row r="49" spans="1:18" ht="15">
      <c r="A49" s="455" t="s">
        <v>915</v>
      </c>
      <c r="B49" s="486">
        <v>49.780377769271993</v>
      </c>
      <c r="C49" s="486">
        <v>71.157930402390008</v>
      </c>
      <c r="D49" s="486">
        <v>105.326378059362</v>
      </c>
      <c r="E49" s="486">
        <v>56.210863820564072</v>
      </c>
      <c r="F49" s="605">
        <v>40.210787375668005</v>
      </c>
      <c r="G49" s="605">
        <v>40.458894072364004</v>
      </c>
      <c r="H49" s="605">
        <v>110.61676528010798</v>
      </c>
      <c r="I49" s="605">
        <v>48.134636022651989</v>
      </c>
      <c r="J49" s="722">
        <v>38.211841051208999</v>
      </c>
      <c r="K49" s="722"/>
      <c r="L49" s="722"/>
      <c r="M49" s="722"/>
    </row>
    <row r="50" spans="1:18" ht="15">
      <c r="A50" s="455" t="s">
        <v>342</v>
      </c>
      <c r="B50" s="486">
        <v>1354.0818912990878</v>
      </c>
      <c r="C50" s="486">
        <v>1243.241589967706</v>
      </c>
      <c r="D50" s="486">
        <v>1276.3550567924067</v>
      </c>
      <c r="E50" s="486">
        <v>1128.8659474670817</v>
      </c>
      <c r="F50" s="605">
        <v>1260.9277347822192</v>
      </c>
      <c r="G50" s="605">
        <v>1244.0726666257426</v>
      </c>
      <c r="H50" s="605">
        <v>1252.9352710664989</v>
      </c>
      <c r="I50" s="605">
        <v>1240.5659994164357</v>
      </c>
      <c r="J50" s="722">
        <v>1317.4029056506172</v>
      </c>
      <c r="K50" s="722"/>
      <c r="L50" s="722"/>
      <c r="M50" s="722"/>
    </row>
    <row r="51" spans="1:18" ht="15">
      <c r="A51" s="455" t="s">
        <v>593</v>
      </c>
      <c r="B51" s="486">
        <v>1218.4830317690999</v>
      </c>
      <c r="C51" s="486">
        <v>1223.7550141995002</v>
      </c>
      <c r="D51" s="486">
        <v>1287.5629287773995</v>
      </c>
      <c r="E51" s="486">
        <v>1322.7044594940012</v>
      </c>
      <c r="F51" s="605">
        <v>1391.9720714181999</v>
      </c>
      <c r="G51" s="605">
        <v>1420.5470316429</v>
      </c>
      <c r="H51" s="605">
        <v>1348.2700298270997</v>
      </c>
      <c r="I51" s="605">
        <v>1346.6155244642005</v>
      </c>
      <c r="J51" s="722">
        <v>1302.9971003610001</v>
      </c>
      <c r="K51" s="722"/>
      <c r="L51" s="722"/>
      <c r="M51" s="722"/>
    </row>
    <row r="52" spans="1:18" ht="15">
      <c r="A52" s="455" t="s">
        <v>794</v>
      </c>
      <c r="B52" s="486">
        <v>790.98751448259986</v>
      </c>
      <c r="C52" s="486">
        <v>901.81879270460036</v>
      </c>
      <c r="D52" s="486">
        <v>972.33687123219943</v>
      </c>
      <c r="E52" s="486">
        <v>936.44488659510034</v>
      </c>
      <c r="F52" s="605">
        <v>898.77830007000114</v>
      </c>
      <c r="G52" s="605">
        <v>862.87404917899892</v>
      </c>
      <c r="H52" s="605">
        <v>856.17304293300003</v>
      </c>
      <c r="I52" s="605">
        <v>855.54937506040005</v>
      </c>
      <c r="J52" s="722">
        <v>794.93447366010014</v>
      </c>
      <c r="K52" s="722"/>
      <c r="L52" s="722"/>
      <c r="M52" s="722"/>
    </row>
    <row r="53" spans="1:18" ht="15">
      <c r="A53" s="455" t="s">
        <v>143</v>
      </c>
      <c r="B53" s="486">
        <v>396.40988212718395</v>
      </c>
      <c r="C53" s="486">
        <v>443.81930761766074</v>
      </c>
      <c r="D53" s="486">
        <v>452.32506201270235</v>
      </c>
      <c r="E53" s="486">
        <v>504.24678921382474</v>
      </c>
      <c r="F53" s="605">
        <v>563.25575509085604</v>
      </c>
      <c r="G53" s="605">
        <v>516.44531515362394</v>
      </c>
      <c r="H53" s="605">
        <v>467.30361203517964</v>
      </c>
      <c r="I53" s="605">
        <v>610.19877532637452</v>
      </c>
      <c r="J53" s="722">
        <v>497.3531206307336</v>
      </c>
      <c r="K53" s="722"/>
      <c r="L53" s="722"/>
      <c r="M53" s="722"/>
    </row>
    <row r="54" spans="1:18" ht="15">
      <c r="A54" s="455" t="s">
        <v>169</v>
      </c>
      <c r="B54" s="486">
        <v>-1020.3915573488</v>
      </c>
      <c r="C54" s="486">
        <v>-958.79766673855283</v>
      </c>
      <c r="D54" s="486">
        <v>-848.9808472015045</v>
      </c>
      <c r="E54" s="486">
        <v>-597.3159849039198</v>
      </c>
      <c r="F54" s="605">
        <v>-621.22953810124795</v>
      </c>
      <c r="G54" s="605">
        <v>-624.01048544896003</v>
      </c>
      <c r="H54" s="605">
        <v>-530.83451655907697</v>
      </c>
      <c r="I54" s="605">
        <v>-443.74506439854622</v>
      </c>
      <c r="J54" s="722">
        <v>-192.13374004615801</v>
      </c>
      <c r="K54" s="722"/>
      <c r="L54" s="722"/>
      <c r="M54" s="722"/>
    </row>
    <row r="55" spans="1:18" ht="15">
      <c r="A55" s="455" t="s">
        <v>585</v>
      </c>
      <c r="B55" s="486">
        <v>413.99232555606199</v>
      </c>
      <c r="C55" s="486">
        <v>423.76862375485956</v>
      </c>
      <c r="D55" s="486">
        <v>500.79676076152316</v>
      </c>
      <c r="E55" s="486">
        <v>365.43403626875329</v>
      </c>
      <c r="F55" s="605">
        <v>480.54281759012002</v>
      </c>
      <c r="G55" s="605">
        <v>489.04588764118711</v>
      </c>
      <c r="H55" s="605">
        <v>545.25642095579292</v>
      </c>
      <c r="I55" s="605">
        <v>423.95936496229797</v>
      </c>
      <c r="J55" s="722">
        <v>473.97930019220797</v>
      </c>
      <c r="K55" s="722"/>
      <c r="L55" s="722"/>
      <c r="M55" s="722"/>
    </row>
    <row r="56" spans="1:18" ht="15">
      <c r="A56" s="455" t="s">
        <v>341</v>
      </c>
      <c r="B56" s="486">
        <v>-175.69055269399001</v>
      </c>
      <c r="C56" s="486">
        <v>-245.25604184200097</v>
      </c>
      <c r="D56" s="486">
        <v>9.2876838729030737</v>
      </c>
      <c r="E56" s="486">
        <v>-78.526842854034044</v>
      </c>
      <c r="F56" s="605">
        <v>-242.02211876496202</v>
      </c>
      <c r="G56" s="605">
        <v>-153.64433853885319</v>
      </c>
      <c r="H56" s="605">
        <v>-93.287310827394776</v>
      </c>
      <c r="I56" s="605">
        <v>-239.40129129766802</v>
      </c>
      <c r="J56" s="722">
        <v>-249.81136784750299</v>
      </c>
      <c r="K56" s="722"/>
      <c r="L56" s="722"/>
      <c r="M56" s="722"/>
    </row>
    <row r="57" spans="1:18" ht="15">
      <c r="A57" s="455" t="s">
        <v>631</v>
      </c>
      <c r="B57" s="486">
        <v>6.6952064999991547</v>
      </c>
      <c r="C57" s="486">
        <v>2.6555491000015587</v>
      </c>
      <c r="D57" s="486">
        <v>-3.8806978000009114</v>
      </c>
      <c r="E57" s="486">
        <v>4.8657198999971598</v>
      </c>
      <c r="F57" s="605">
        <v>-34.112590400001352</v>
      </c>
      <c r="G57" s="605">
        <v>-1.2812669999974773</v>
      </c>
      <c r="H57" s="605">
        <v>-4.7558719000035481</v>
      </c>
      <c r="I57" s="605">
        <v>-3.9728656999931076</v>
      </c>
      <c r="J57" s="722">
        <v>-3.226734801000636</v>
      </c>
      <c r="K57" s="722"/>
      <c r="L57" s="722"/>
      <c r="M57" s="722"/>
    </row>
    <row r="58" spans="1:18" ht="15.75">
      <c r="A58" s="543" t="s">
        <v>223</v>
      </c>
      <c r="B58" s="491">
        <v>7400.9610634740393</v>
      </c>
      <c r="C58" s="491">
        <v>7240.8786740106825</v>
      </c>
      <c r="D58" s="491">
        <v>8316.0039899383482</v>
      </c>
      <c r="E58" s="491">
        <v>7083.630943866714</v>
      </c>
      <c r="F58" s="609">
        <v>7639.7555442601506</v>
      </c>
      <c r="G58" s="609">
        <v>7864.4678116756622</v>
      </c>
      <c r="H58" s="609">
        <v>8549.4542686652312</v>
      </c>
      <c r="I58" s="609">
        <v>7926.2341016200226</v>
      </c>
      <c r="J58" s="726">
        <v>8152.9328522835467</v>
      </c>
      <c r="K58" s="726"/>
      <c r="L58" s="726"/>
      <c r="M58" s="726"/>
    </row>
    <row r="59" spans="1:18" ht="15.75">
      <c r="A59" s="544"/>
      <c r="B59" s="513"/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85"/>
      <c r="O59" s="585"/>
      <c r="P59" s="585"/>
      <c r="Q59" s="585"/>
      <c r="R59" s="585"/>
    </row>
    <row r="60" spans="1:18" ht="16.5" thickBot="1">
      <c r="A60" s="465" t="s">
        <v>151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585"/>
      <c r="O60" s="585"/>
      <c r="P60" s="585"/>
      <c r="Q60" s="585"/>
      <c r="R60" s="585"/>
    </row>
    <row r="61" spans="1:18" ht="16.5" thickBot="1">
      <c r="A61" s="449" t="s">
        <v>152</v>
      </c>
      <c r="B61" s="835">
        <v>2011</v>
      </c>
      <c r="C61" s="836"/>
      <c r="D61" s="836"/>
      <c r="E61" s="837"/>
      <c r="F61" s="840" t="s">
        <v>957</v>
      </c>
      <c r="G61" s="843"/>
      <c r="H61" s="843"/>
      <c r="I61" s="844"/>
      <c r="J61" s="838">
        <v>2013</v>
      </c>
      <c r="K61" s="839"/>
      <c r="L61" s="839"/>
      <c r="M61" s="857"/>
      <c r="N61" s="585"/>
      <c r="O61" s="585"/>
      <c r="P61" s="585"/>
      <c r="Q61" s="585"/>
      <c r="R61" s="585"/>
    </row>
    <row r="62" spans="1:18" ht="16.5" thickBot="1">
      <c r="A62" s="450" t="s">
        <v>842</v>
      </c>
      <c r="B62" s="802" t="s">
        <v>821</v>
      </c>
      <c r="C62" s="802" t="s">
        <v>822</v>
      </c>
      <c r="D62" s="802" t="s">
        <v>824</v>
      </c>
      <c r="E62" s="802" t="s">
        <v>825</v>
      </c>
      <c r="F62" s="804" t="s">
        <v>821</v>
      </c>
      <c r="G62" s="804" t="s">
        <v>822</v>
      </c>
      <c r="H62" s="804" t="s">
        <v>824</v>
      </c>
      <c r="I62" s="804" t="s">
        <v>825</v>
      </c>
      <c r="J62" s="751" t="s">
        <v>821</v>
      </c>
      <c r="K62" s="751" t="s">
        <v>822</v>
      </c>
      <c r="L62" s="751" t="s">
        <v>824</v>
      </c>
      <c r="M62" s="806" t="s">
        <v>825</v>
      </c>
      <c r="N62" s="585"/>
      <c r="O62" s="585"/>
      <c r="P62" s="585"/>
      <c r="Q62" s="585"/>
      <c r="R62" s="585"/>
    </row>
    <row r="63" spans="1:18" ht="15.75">
      <c r="A63" s="455" t="s">
        <v>172</v>
      </c>
      <c r="B63" s="486">
        <v>1833.5181380108099</v>
      </c>
      <c r="C63" s="486">
        <v>1461.9477009286495</v>
      </c>
      <c r="D63" s="486">
        <v>1844.0584955589907</v>
      </c>
      <c r="E63" s="486">
        <v>1155.8019899256897</v>
      </c>
      <c r="F63" s="605">
        <v>1734.883363494336</v>
      </c>
      <c r="G63" s="605">
        <v>1966.9617314043142</v>
      </c>
      <c r="H63" s="605">
        <v>2225.4382074429195</v>
      </c>
      <c r="I63" s="605">
        <v>1917.4817679534517</v>
      </c>
      <c r="J63" s="722">
        <v>1919.0946417911064</v>
      </c>
      <c r="K63" s="722"/>
      <c r="L63" s="722"/>
      <c r="M63" s="722"/>
      <c r="N63" s="585"/>
      <c r="O63" s="585"/>
      <c r="P63" s="585"/>
      <c r="Q63" s="585"/>
      <c r="R63" s="585"/>
    </row>
    <row r="64" spans="1:18" ht="15.75">
      <c r="A64" s="455" t="s">
        <v>140</v>
      </c>
      <c r="B64" s="486">
        <v>192.910525922555</v>
      </c>
      <c r="C64" s="486">
        <v>147.8275588583636</v>
      </c>
      <c r="D64" s="486">
        <v>285.93813669390568</v>
      </c>
      <c r="E64" s="486">
        <v>213.34498008176638</v>
      </c>
      <c r="F64" s="605">
        <v>342.53853190862361</v>
      </c>
      <c r="G64" s="605">
        <v>244.24308440581189</v>
      </c>
      <c r="H64" s="605">
        <v>498.39903920297002</v>
      </c>
      <c r="I64" s="605">
        <v>318.22500663562323</v>
      </c>
      <c r="J64" s="722">
        <v>381.05732660029298</v>
      </c>
      <c r="K64" s="722"/>
      <c r="L64" s="722"/>
      <c r="M64" s="722"/>
      <c r="N64" s="585"/>
      <c r="O64" s="585"/>
      <c r="P64" s="585"/>
      <c r="Q64" s="585"/>
      <c r="R64" s="585"/>
    </row>
    <row r="65" spans="1:18" ht="15.75">
      <c r="A65" s="455" t="s">
        <v>130</v>
      </c>
      <c r="B65" s="486">
        <v>199.40511275827996</v>
      </c>
      <c r="C65" s="486">
        <v>269.42896291841191</v>
      </c>
      <c r="D65" s="486">
        <v>232.03549907421814</v>
      </c>
      <c r="E65" s="486">
        <v>113.36651551453895</v>
      </c>
      <c r="F65" s="605">
        <v>56.631669412407973</v>
      </c>
      <c r="G65" s="605">
        <v>105.07338026044096</v>
      </c>
      <c r="H65" s="605">
        <v>117.08086891032696</v>
      </c>
      <c r="I65" s="605">
        <v>-3872.739305014049</v>
      </c>
      <c r="J65" s="722">
        <v>8.4285286383870073</v>
      </c>
      <c r="K65" s="722"/>
      <c r="L65" s="722"/>
      <c r="M65" s="722"/>
      <c r="N65" s="585"/>
      <c r="O65" s="585"/>
      <c r="P65" s="585"/>
      <c r="Q65" s="585"/>
      <c r="R65" s="585"/>
    </row>
    <row r="66" spans="1:18" ht="15.75">
      <c r="A66" s="455" t="s">
        <v>134</v>
      </c>
      <c r="B66" s="486">
        <v>177.59965594947997</v>
      </c>
      <c r="C66" s="486">
        <v>171.74667407875003</v>
      </c>
      <c r="D66" s="486">
        <v>262.12458647687413</v>
      </c>
      <c r="E66" s="486">
        <v>129.23160650962586</v>
      </c>
      <c r="F66" s="605">
        <v>238.091291943339</v>
      </c>
      <c r="G66" s="605">
        <v>233.38424858232099</v>
      </c>
      <c r="H66" s="605">
        <v>228.03460720821897</v>
      </c>
      <c r="I66" s="605">
        <v>226.97883580045391</v>
      </c>
      <c r="J66" s="722">
        <v>255.15018256689996</v>
      </c>
      <c r="K66" s="722"/>
      <c r="L66" s="722"/>
      <c r="M66" s="722"/>
      <c r="N66" s="585"/>
      <c r="O66" s="585"/>
      <c r="P66" s="585"/>
      <c r="Q66" s="585"/>
      <c r="R66" s="585"/>
    </row>
    <row r="67" spans="1:18" ht="15">
      <c r="A67" s="455" t="s">
        <v>756</v>
      </c>
      <c r="B67" s="486">
        <v>144.76825870393202</v>
      </c>
      <c r="C67" s="486">
        <v>180.51339176448607</v>
      </c>
      <c r="D67" s="486">
        <v>183.09184964011996</v>
      </c>
      <c r="E67" s="486">
        <v>114.62055866914403</v>
      </c>
      <c r="F67" s="605">
        <v>168.88856735836799</v>
      </c>
      <c r="G67" s="605">
        <v>190.69308200155996</v>
      </c>
      <c r="H67" s="605">
        <v>213.10503910312207</v>
      </c>
      <c r="I67" s="605">
        <v>160.0115646984508</v>
      </c>
      <c r="J67" s="722">
        <v>193.12224845903498</v>
      </c>
      <c r="K67" s="722"/>
      <c r="L67" s="722"/>
      <c r="M67" s="722"/>
    </row>
    <row r="68" spans="1:18" ht="15">
      <c r="A68" s="455" t="s">
        <v>915</v>
      </c>
      <c r="B68" s="486">
        <v>36.164982336471994</v>
      </c>
      <c r="C68" s="486">
        <v>61.135770470294503</v>
      </c>
      <c r="D68" s="486">
        <v>92.185909982657506</v>
      </c>
      <c r="E68" s="486">
        <v>45.105532449414085</v>
      </c>
      <c r="F68" s="605">
        <v>29.023273356272007</v>
      </c>
      <c r="G68" s="605">
        <v>30.206834082101004</v>
      </c>
      <c r="H68" s="605">
        <v>101.68349590657698</v>
      </c>
      <c r="I68" s="605">
        <v>42.574964983073983</v>
      </c>
      <c r="J68" s="722">
        <v>29.998620701027995</v>
      </c>
      <c r="K68" s="722"/>
      <c r="L68" s="722"/>
      <c r="M68" s="722"/>
    </row>
    <row r="69" spans="1:18" ht="15">
      <c r="A69" s="455" t="s">
        <v>342</v>
      </c>
      <c r="B69" s="486">
        <v>966.40616440843792</v>
      </c>
      <c r="C69" s="486">
        <v>861.57178180549204</v>
      </c>
      <c r="D69" s="486">
        <v>877.13675211201053</v>
      </c>
      <c r="E69" s="486">
        <v>724.69357761610172</v>
      </c>
      <c r="F69" s="605">
        <v>854.74038473134317</v>
      </c>
      <c r="G69" s="605">
        <v>817.16930521846655</v>
      </c>
      <c r="H69" s="605">
        <v>811.84459182626074</v>
      </c>
      <c r="I69" s="605">
        <v>742.59685279901623</v>
      </c>
      <c r="J69" s="722">
        <v>854.81792681092816</v>
      </c>
      <c r="K69" s="722"/>
      <c r="L69" s="722"/>
      <c r="M69" s="722"/>
    </row>
    <row r="70" spans="1:18" ht="15">
      <c r="A70" s="455" t="s">
        <v>593</v>
      </c>
      <c r="B70" s="486">
        <v>836.02076831909994</v>
      </c>
      <c r="C70" s="486">
        <v>629.26689754710014</v>
      </c>
      <c r="D70" s="486">
        <v>734.03534790979916</v>
      </c>
      <c r="E70" s="486">
        <v>703.36455994650169</v>
      </c>
      <c r="F70" s="605">
        <v>765.01657156189992</v>
      </c>
      <c r="G70" s="605">
        <v>789.48939111849984</v>
      </c>
      <c r="H70" s="605">
        <v>764.39296846499997</v>
      </c>
      <c r="I70" s="605">
        <v>672.15320596500032</v>
      </c>
      <c r="J70" s="722">
        <v>774.07261735439999</v>
      </c>
      <c r="K70" s="722"/>
      <c r="L70" s="722"/>
      <c r="M70" s="722"/>
    </row>
    <row r="71" spans="1:18" ht="15">
      <c r="A71" s="455" t="s">
        <v>794</v>
      </c>
      <c r="B71" s="486">
        <v>470.94666803359985</v>
      </c>
      <c r="C71" s="486">
        <v>617.44172143810022</v>
      </c>
      <c r="D71" s="486">
        <v>709.75180090829963</v>
      </c>
      <c r="E71" s="486">
        <v>673.58846078500028</v>
      </c>
      <c r="F71" s="605">
        <v>612.49765906000118</v>
      </c>
      <c r="G71" s="605">
        <v>605.94707070699872</v>
      </c>
      <c r="H71" s="605">
        <v>589.72330383350027</v>
      </c>
      <c r="I71" s="605">
        <v>588.08913750500005</v>
      </c>
      <c r="J71" s="722">
        <v>531.71107896510011</v>
      </c>
      <c r="K71" s="722"/>
      <c r="L71" s="722"/>
      <c r="M71" s="722"/>
    </row>
    <row r="72" spans="1:18" ht="15">
      <c r="A72" s="455" t="s">
        <v>143</v>
      </c>
      <c r="B72" s="486">
        <v>88.33733747042794</v>
      </c>
      <c r="C72" s="486">
        <v>143.7663990075518</v>
      </c>
      <c r="D72" s="486">
        <v>134.30516828369321</v>
      </c>
      <c r="E72" s="486">
        <v>89.019764840218954</v>
      </c>
      <c r="F72" s="605">
        <v>-25.430806115997939</v>
      </c>
      <c r="G72" s="605">
        <v>-138.80653854606203</v>
      </c>
      <c r="H72" s="605">
        <v>-95.302607217080322</v>
      </c>
      <c r="I72" s="605">
        <v>16.8249584285943</v>
      </c>
      <c r="J72" s="722">
        <v>0.86256823583158848</v>
      </c>
      <c r="K72" s="722"/>
      <c r="L72" s="722"/>
      <c r="M72" s="722"/>
    </row>
    <row r="73" spans="1:18" ht="15">
      <c r="A73" s="455" t="s">
        <v>169</v>
      </c>
      <c r="B73" s="486">
        <v>-1246.083422544619</v>
      </c>
      <c r="C73" s="486">
        <v>-1205.9274532846118</v>
      </c>
      <c r="D73" s="486">
        <v>-1083.6631649043488</v>
      </c>
      <c r="E73" s="486">
        <v>-4978.437104224935</v>
      </c>
      <c r="F73" s="605">
        <v>-4684.0642755007957</v>
      </c>
      <c r="G73" s="605">
        <v>-618.78466406963435</v>
      </c>
      <c r="H73" s="605">
        <v>-536.06162922346994</v>
      </c>
      <c r="I73" s="605">
        <v>-443.7439452032695</v>
      </c>
      <c r="J73" s="722">
        <v>-193.74809685160201</v>
      </c>
      <c r="K73" s="722"/>
      <c r="L73" s="722"/>
      <c r="M73" s="722"/>
    </row>
    <row r="74" spans="1:18" ht="15">
      <c r="A74" s="455" t="s">
        <v>585</v>
      </c>
      <c r="B74" s="486">
        <v>269.10252287007302</v>
      </c>
      <c r="C74" s="486">
        <v>277.57716943546052</v>
      </c>
      <c r="D74" s="486">
        <v>349.57348685004717</v>
      </c>
      <c r="E74" s="486">
        <v>214.09540181254238</v>
      </c>
      <c r="F74" s="605">
        <v>335.27541332081</v>
      </c>
      <c r="G74" s="605">
        <v>347.24837962776019</v>
      </c>
      <c r="H74" s="605">
        <v>405.10516461710085</v>
      </c>
      <c r="I74" s="605">
        <v>277.70051064345989</v>
      </c>
      <c r="J74" s="722">
        <v>323.71666399434298</v>
      </c>
      <c r="K74" s="722"/>
      <c r="L74" s="722"/>
      <c r="M74" s="722"/>
    </row>
    <row r="75" spans="1:18" ht="15">
      <c r="A75" s="455" t="s">
        <v>341</v>
      </c>
      <c r="B75" s="486">
        <v>-288.35688532537102</v>
      </c>
      <c r="C75" s="486">
        <v>-363.21687462148799</v>
      </c>
      <c r="D75" s="486">
        <v>-116.28445608506092</v>
      </c>
      <c r="E75" s="486">
        <v>-280.87624864346299</v>
      </c>
      <c r="F75" s="605">
        <v>-358.87720352116298</v>
      </c>
      <c r="G75" s="605">
        <v>-269.33664553478525</v>
      </c>
      <c r="H75" s="605">
        <v>-206.9802075275137</v>
      </c>
      <c r="I75" s="605">
        <v>-373.37646884459411</v>
      </c>
      <c r="J75" s="722">
        <v>-367.98626387569897</v>
      </c>
      <c r="K75" s="722"/>
      <c r="L75" s="722"/>
      <c r="M75" s="722"/>
    </row>
    <row r="76" spans="1:18" ht="15">
      <c r="A76" s="455" t="s">
        <v>631</v>
      </c>
      <c r="B76" s="486">
        <v>15.151591898785064</v>
      </c>
      <c r="C76" s="486">
        <v>7.8642197114382526</v>
      </c>
      <c r="D76" s="486">
        <v>2.9518302051103831</v>
      </c>
      <c r="E76" s="486">
        <v>11.69824790510836</v>
      </c>
      <c r="F76" s="605">
        <v>-27.280062394890074</v>
      </c>
      <c r="G76" s="605">
        <v>5.5512610051138438</v>
      </c>
      <c r="H76" s="605">
        <v>2.0766561051077517</v>
      </c>
      <c r="I76" s="605">
        <v>12.537593024998301</v>
      </c>
      <c r="J76" s="722">
        <v>2.3768093410089133</v>
      </c>
      <c r="K76" s="722"/>
      <c r="L76" s="722"/>
      <c r="M76" s="722"/>
    </row>
    <row r="77" spans="1:18" ht="15.75">
      <c r="A77" s="543" t="s">
        <v>223</v>
      </c>
      <c r="B77" s="491">
        <v>3695.8914188119634</v>
      </c>
      <c r="C77" s="491">
        <v>3260.9439200579991</v>
      </c>
      <c r="D77" s="491">
        <v>4507.2412427063164</v>
      </c>
      <c r="E77" s="491">
        <v>-1071.3821568127455</v>
      </c>
      <c r="F77" s="609">
        <v>41.934378614553516</v>
      </c>
      <c r="G77" s="609">
        <v>4309.039920262906</v>
      </c>
      <c r="H77" s="609">
        <v>5118.53949865304</v>
      </c>
      <c r="I77" s="609">
        <v>285.31467937521029</v>
      </c>
      <c r="J77" s="726">
        <v>4712.6748527310592</v>
      </c>
      <c r="K77" s="726"/>
      <c r="L77" s="726"/>
      <c r="M77" s="726"/>
    </row>
    <row r="78" spans="1:18">
      <c r="F78" s="34"/>
    </row>
    <row r="79" spans="1:18" ht="15">
      <c r="A79" s="42"/>
    </row>
    <row r="80" spans="1:18" ht="15">
      <c r="A80" s="42"/>
    </row>
  </sheetData>
  <mergeCells count="12">
    <mergeCell ref="J4:M4"/>
    <mergeCell ref="J23:M23"/>
    <mergeCell ref="J42:M42"/>
    <mergeCell ref="J61:M61"/>
    <mergeCell ref="B61:E61"/>
    <mergeCell ref="B42:E42"/>
    <mergeCell ref="B23:E23"/>
    <mergeCell ref="B4:E4"/>
    <mergeCell ref="F4:I4"/>
    <mergeCell ref="F23:I23"/>
    <mergeCell ref="F42:I42"/>
    <mergeCell ref="F61:I61"/>
  </mergeCells>
  <pageMargins left="0.43" right="0.38" top="0.68" bottom="0.63" header="0.5" footer="0.5"/>
  <pageSetup paperSize="9" scale="4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1" enableFormatConditionsCalculation="0">
    <tabColor indexed="25"/>
  </sheetPr>
  <dimension ref="A2:R73"/>
  <sheetViews>
    <sheetView showGridLines="0" view="pageBreakPreview" zoomScale="60" zoomScaleNormal="60" workbookViewId="0">
      <selection activeCell="C1" sqref="C1"/>
    </sheetView>
  </sheetViews>
  <sheetFormatPr defaultColWidth="9.140625" defaultRowHeight="12.75"/>
  <cols>
    <col min="1" max="1" width="89.28515625" style="4" customWidth="1"/>
    <col min="2" max="2" width="8.7109375" customWidth="1"/>
    <col min="3" max="3" width="10.5703125" customWidth="1"/>
    <col min="4" max="4" width="8.7109375" customWidth="1"/>
    <col min="5" max="5" width="13.85546875" customWidth="1"/>
    <col min="6" max="6" width="12" customWidth="1"/>
    <col min="7" max="7" width="11.140625" customWidth="1"/>
    <col min="8" max="8" width="10.85546875" bestFit="1" customWidth="1"/>
    <col min="9" max="9" width="14.42578125" customWidth="1"/>
    <col min="10" max="10" width="9.85546875" bestFit="1" customWidth="1"/>
  </cols>
  <sheetData>
    <row r="2" spans="1:18" ht="15.75">
      <c r="A2" s="532"/>
      <c r="B2" s="533"/>
      <c r="C2" s="533"/>
      <c r="D2" s="533"/>
      <c r="E2" s="533"/>
      <c r="F2" s="533"/>
      <c r="G2" s="533"/>
      <c r="H2" s="533"/>
      <c r="I2" s="533"/>
    </row>
    <row r="3" spans="1:18" ht="16.5" thickBot="1">
      <c r="A3" s="465" t="s">
        <v>866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 t="s">
        <v>152</v>
      </c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842</v>
      </c>
      <c r="B5" s="802" t="s">
        <v>821</v>
      </c>
      <c r="C5" s="802" t="s">
        <v>822</v>
      </c>
      <c r="D5" s="802" t="s">
        <v>824</v>
      </c>
      <c r="E5" s="802" t="s">
        <v>825</v>
      </c>
      <c r="F5" s="804" t="s">
        <v>821</v>
      </c>
      <c r="G5" s="804" t="s">
        <v>822</v>
      </c>
      <c r="H5" s="804" t="s">
        <v>824</v>
      </c>
      <c r="I5" s="804" t="s">
        <v>825</v>
      </c>
      <c r="J5" s="751" t="s">
        <v>821</v>
      </c>
      <c r="K5" s="751" t="s">
        <v>822</v>
      </c>
      <c r="L5" s="751" t="s">
        <v>824</v>
      </c>
      <c r="M5" s="751" t="s">
        <v>825</v>
      </c>
    </row>
    <row r="6" spans="1:18" ht="15.75">
      <c r="A6" s="515" t="s">
        <v>167</v>
      </c>
      <c r="B6" s="516"/>
      <c r="C6" s="516"/>
      <c r="D6" s="516"/>
      <c r="E6" s="516"/>
      <c r="F6" s="620"/>
      <c r="G6" s="620"/>
      <c r="H6" s="620"/>
      <c r="I6" s="620"/>
      <c r="J6" s="737"/>
      <c r="K6" s="737"/>
      <c r="L6" s="737"/>
      <c r="M6" s="737"/>
      <c r="N6" s="585"/>
      <c r="O6" s="585"/>
      <c r="P6" s="585"/>
      <c r="Q6" s="585"/>
      <c r="R6" s="585"/>
    </row>
    <row r="7" spans="1:18" ht="15.75">
      <c r="A7" s="455" t="s">
        <v>172</v>
      </c>
      <c r="B7" s="480">
        <v>120.36813426000001</v>
      </c>
      <c r="C7" s="480">
        <v>1.3404302299999813</v>
      </c>
      <c r="D7" s="480">
        <v>29.545485679999985</v>
      </c>
      <c r="E7" s="480">
        <v>-113.90252174999998</v>
      </c>
      <c r="F7" s="600">
        <v>-9.6102833499999907</v>
      </c>
      <c r="G7" s="600">
        <v>-5.4223181100000115</v>
      </c>
      <c r="H7" s="600">
        <v>-5.6792637799999923</v>
      </c>
      <c r="I7" s="600">
        <v>-4.2387920000000072</v>
      </c>
      <c r="J7" s="717">
        <v>6.5347280599999991</v>
      </c>
      <c r="K7" s="717"/>
      <c r="L7" s="717"/>
      <c r="M7" s="717"/>
      <c r="N7" s="585"/>
      <c r="O7" s="585"/>
      <c r="P7" s="585"/>
      <c r="Q7" s="585"/>
      <c r="R7" s="585"/>
    </row>
    <row r="8" spans="1:18" ht="15.75">
      <c r="A8" s="455" t="s">
        <v>140</v>
      </c>
      <c r="B8" s="480">
        <v>-0.69646000969999999</v>
      </c>
      <c r="C8" s="480">
        <v>-3.7629800103680004</v>
      </c>
      <c r="D8" s="480">
        <v>-3.0767892766128098</v>
      </c>
      <c r="E8" s="480">
        <v>-3.5450518919387903</v>
      </c>
      <c r="F8" s="600">
        <v>-1.4392818297354699</v>
      </c>
      <c r="G8" s="600">
        <v>0</v>
      </c>
      <c r="H8" s="600">
        <v>-2.9340381564134104</v>
      </c>
      <c r="I8" s="600">
        <v>6.0903948431227999</v>
      </c>
      <c r="J8" s="717">
        <v>4.5857623038308999</v>
      </c>
      <c r="K8" s="717"/>
      <c r="L8" s="717"/>
      <c r="M8" s="717"/>
      <c r="N8" s="585"/>
      <c r="O8" s="585"/>
      <c r="P8" s="585"/>
      <c r="Q8" s="585"/>
      <c r="R8" s="585"/>
    </row>
    <row r="9" spans="1:18" ht="15.75">
      <c r="A9" s="455" t="s">
        <v>130</v>
      </c>
      <c r="B9" s="480">
        <v>0.91237410365500005</v>
      </c>
      <c r="C9" s="480">
        <v>1.4203393705790002</v>
      </c>
      <c r="D9" s="480">
        <v>-1.1929440849480002</v>
      </c>
      <c r="E9" s="480">
        <v>-12.745740040375999</v>
      </c>
      <c r="F9" s="600">
        <v>-3.000341844012</v>
      </c>
      <c r="G9" s="600">
        <v>13.667721162388</v>
      </c>
      <c r="H9" s="600">
        <v>-7.7570467954259996</v>
      </c>
      <c r="I9" s="600">
        <v>-14.845498924273</v>
      </c>
      <c r="J9" s="717">
        <v>-2.7738253668060002</v>
      </c>
      <c r="K9" s="717"/>
      <c r="L9" s="717"/>
      <c r="M9" s="717"/>
      <c r="N9" s="585"/>
      <c r="O9" s="585"/>
      <c r="P9" s="585"/>
      <c r="Q9" s="585"/>
      <c r="R9" s="585"/>
    </row>
    <row r="10" spans="1:18" ht="15.75">
      <c r="A10" s="455" t="s">
        <v>134</v>
      </c>
      <c r="B10" s="480">
        <v>-2.8613185657000004</v>
      </c>
      <c r="C10" s="480">
        <v>-20.145674376300001</v>
      </c>
      <c r="D10" s="480">
        <v>-4.2746390964000014</v>
      </c>
      <c r="E10" s="480">
        <v>-36.464028093599993</v>
      </c>
      <c r="F10" s="600">
        <v>-10.552110259199999</v>
      </c>
      <c r="G10" s="600">
        <v>0</v>
      </c>
      <c r="H10" s="600">
        <v>5.8592897810000011</v>
      </c>
      <c r="I10" s="600">
        <v>-2.6075560271000011</v>
      </c>
      <c r="J10" s="717">
        <v>-11.443430381100001</v>
      </c>
      <c r="K10" s="717"/>
      <c r="L10" s="717"/>
      <c r="M10" s="717"/>
      <c r="N10" s="585"/>
      <c r="O10" s="585"/>
      <c r="P10" s="585"/>
      <c r="Q10" s="585"/>
      <c r="R10" s="585"/>
    </row>
    <row r="11" spans="1:18" ht="15.75">
      <c r="A11" s="479" t="s">
        <v>756</v>
      </c>
      <c r="B11" s="480">
        <v>0</v>
      </c>
      <c r="C11" s="480">
        <v>0</v>
      </c>
      <c r="D11" s="480">
        <v>0</v>
      </c>
      <c r="E11" s="480">
        <v>0</v>
      </c>
      <c r="F11" s="600">
        <v>0</v>
      </c>
      <c r="G11" s="600">
        <v>0</v>
      </c>
      <c r="H11" s="600">
        <v>0</v>
      </c>
      <c r="I11" s="600">
        <v>-42.043539694844</v>
      </c>
      <c r="J11" s="717">
        <v>0</v>
      </c>
      <c r="K11" s="717"/>
      <c r="L11" s="717"/>
      <c r="M11" s="717"/>
      <c r="N11" s="585"/>
      <c r="O11" s="585"/>
      <c r="P11" s="585"/>
      <c r="Q11" s="585"/>
      <c r="R11" s="585"/>
    </row>
    <row r="12" spans="1:18" ht="15.75">
      <c r="A12" s="455" t="s">
        <v>915</v>
      </c>
      <c r="B12" s="480">
        <v>0</v>
      </c>
      <c r="C12" s="480">
        <v>0</v>
      </c>
      <c r="D12" s="480">
        <v>0</v>
      </c>
      <c r="E12" s="480">
        <v>0</v>
      </c>
      <c r="F12" s="600">
        <v>-2.9863009665320002</v>
      </c>
      <c r="G12" s="600">
        <v>-2.862158870759</v>
      </c>
      <c r="H12" s="600">
        <v>0.79572695076100075</v>
      </c>
      <c r="I12" s="600">
        <v>0</v>
      </c>
      <c r="J12" s="717">
        <v>0</v>
      </c>
      <c r="K12" s="717"/>
      <c r="L12" s="717"/>
      <c r="M12" s="717"/>
      <c r="N12" s="585"/>
      <c r="O12" s="585"/>
      <c r="P12" s="585"/>
      <c r="Q12" s="585"/>
      <c r="R12" s="585"/>
    </row>
    <row r="13" spans="1:18" ht="15.75">
      <c r="A13" s="455" t="s">
        <v>342</v>
      </c>
      <c r="B13" s="480">
        <v>3.2210724411179998</v>
      </c>
      <c r="C13" s="480">
        <v>0</v>
      </c>
      <c r="D13" s="480">
        <v>0</v>
      </c>
      <c r="E13" s="480">
        <v>0</v>
      </c>
      <c r="F13" s="600">
        <v>0</v>
      </c>
      <c r="G13" s="600">
        <v>1.0384684648740001</v>
      </c>
      <c r="H13" s="600">
        <v>-10.262310281991001</v>
      </c>
      <c r="I13" s="600">
        <v>-1.1667737156450002</v>
      </c>
      <c r="J13" s="717">
        <v>-92.400079617255003</v>
      </c>
      <c r="K13" s="717"/>
      <c r="L13" s="717"/>
      <c r="M13" s="717"/>
      <c r="N13" s="585"/>
      <c r="O13" s="585"/>
      <c r="P13" s="585"/>
      <c r="Q13" s="585"/>
      <c r="R13" s="585"/>
    </row>
    <row r="14" spans="1:18" ht="15.75">
      <c r="A14" s="455" t="s">
        <v>593</v>
      </c>
      <c r="B14" s="480">
        <v>-1.5454483352999999</v>
      </c>
      <c r="C14" s="480">
        <v>-0.52273848870000017</v>
      </c>
      <c r="D14" s="480">
        <v>-8.6717813659999994</v>
      </c>
      <c r="E14" s="480">
        <v>0</v>
      </c>
      <c r="F14" s="600">
        <v>0</v>
      </c>
      <c r="G14" s="600">
        <v>8.4697062670000012</v>
      </c>
      <c r="H14" s="600">
        <v>-0.88151376830000139</v>
      </c>
      <c r="I14" s="600">
        <v>0</v>
      </c>
      <c r="J14" s="717">
        <v>0.56748709199999992</v>
      </c>
      <c r="K14" s="717"/>
      <c r="L14" s="717"/>
      <c r="M14" s="717"/>
      <c r="N14" s="585"/>
      <c r="O14" s="585"/>
      <c r="P14" s="585"/>
      <c r="Q14" s="585"/>
      <c r="R14" s="585"/>
    </row>
    <row r="15" spans="1:18" ht="15.75">
      <c r="A15" s="455" t="s">
        <v>794</v>
      </c>
      <c r="B15" s="480">
        <v>0</v>
      </c>
      <c r="C15" s="480">
        <v>0</v>
      </c>
      <c r="D15" s="480">
        <v>0</v>
      </c>
      <c r="E15" s="480">
        <v>6.4151358816000696</v>
      </c>
      <c r="F15" s="600">
        <v>0.92505427000008</v>
      </c>
      <c r="G15" s="600">
        <v>3.6858431369999507</v>
      </c>
      <c r="H15" s="600">
        <v>0.70103014249990991</v>
      </c>
      <c r="I15" s="600">
        <v>-1.7231293112999304</v>
      </c>
      <c r="J15" s="717">
        <v>0</v>
      </c>
      <c r="K15" s="717"/>
      <c r="L15" s="717"/>
      <c r="M15" s="717"/>
      <c r="N15" s="585"/>
      <c r="O15" s="585"/>
      <c r="P15" s="585"/>
      <c r="Q15" s="585"/>
      <c r="R15" s="585"/>
    </row>
    <row r="16" spans="1:18" ht="15.75">
      <c r="A16" s="479" t="s">
        <v>143</v>
      </c>
      <c r="B16" s="480">
        <v>3.8692540226999999</v>
      </c>
      <c r="C16" s="480">
        <v>-9.227834157220201</v>
      </c>
      <c r="D16" s="480">
        <v>2.3593587040972004</v>
      </c>
      <c r="E16" s="480">
        <v>-46.773715098455199</v>
      </c>
      <c r="F16" s="600">
        <v>-4.609205358075001</v>
      </c>
      <c r="G16" s="600">
        <v>-53.010323505925001</v>
      </c>
      <c r="H16" s="600">
        <v>-18.792334889500509</v>
      </c>
      <c r="I16" s="600">
        <v>0</v>
      </c>
      <c r="J16" s="717">
        <v>1.4625959953206</v>
      </c>
      <c r="K16" s="717"/>
      <c r="L16" s="717"/>
      <c r="M16" s="717"/>
      <c r="N16" s="585"/>
      <c r="O16" s="585"/>
      <c r="P16" s="585"/>
      <c r="Q16" s="585"/>
      <c r="R16" s="585"/>
    </row>
    <row r="17" spans="1:18" ht="15.75">
      <c r="A17" s="479" t="s">
        <v>169</v>
      </c>
      <c r="B17" s="480">
        <v>0</v>
      </c>
      <c r="C17" s="480">
        <v>5.837434359865199</v>
      </c>
      <c r="D17" s="480">
        <v>0</v>
      </c>
      <c r="E17" s="480">
        <v>-15.736493611092001</v>
      </c>
      <c r="F17" s="600">
        <v>0</v>
      </c>
      <c r="G17" s="600">
        <v>0.55634332137600107</v>
      </c>
      <c r="H17" s="600">
        <v>2.8764400596329986</v>
      </c>
      <c r="I17" s="600">
        <v>5.2692509183640013</v>
      </c>
      <c r="J17" s="717">
        <v>0</v>
      </c>
      <c r="K17" s="717"/>
      <c r="L17" s="717"/>
      <c r="M17" s="717"/>
      <c r="N17" s="585"/>
      <c r="O17" s="585"/>
      <c r="P17" s="585"/>
      <c r="Q17" s="585"/>
      <c r="R17" s="585"/>
    </row>
    <row r="18" spans="1:18" ht="15.75">
      <c r="A18" s="517" t="s">
        <v>585</v>
      </c>
      <c r="B18" s="480">
        <v>0</v>
      </c>
      <c r="C18" s="480">
        <v>0</v>
      </c>
      <c r="D18" s="480">
        <v>8.8514946801499992</v>
      </c>
      <c r="E18" s="480">
        <v>-47.436638346400017</v>
      </c>
      <c r="F18" s="600">
        <v>-0.70301224878999569</v>
      </c>
      <c r="G18" s="600">
        <v>1.8898400704919902</v>
      </c>
      <c r="H18" s="600">
        <v>0</v>
      </c>
      <c r="I18" s="600">
        <v>-13.352932431763007</v>
      </c>
      <c r="J18" s="717">
        <v>0</v>
      </c>
      <c r="K18" s="717"/>
      <c r="L18" s="717"/>
      <c r="M18" s="717"/>
      <c r="N18" s="585"/>
      <c r="O18" s="585"/>
      <c r="P18" s="585"/>
      <c r="Q18" s="585"/>
      <c r="R18" s="585"/>
    </row>
    <row r="19" spans="1:18" ht="15.75">
      <c r="A19" s="517" t="s">
        <v>628</v>
      </c>
      <c r="B19" s="480">
        <v>10.5258126</v>
      </c>
      <c r="C19" s="480">
        <v>10.256174200000002</v>
      </c>
      <c r="D19" s="480">
        <v>67.872074587255028</v>
      </c>
      <c r="E19" s="480">
        <v>44.469150280155972</v>
      </c>
      <c r="F19" s="600">
        <v>0</v>
      </c>
      <c r="G19" s="600">
        <v>0</v>
      </c>
      <c r="H19" s="600">
        <v>4.5852186429999984</v>
      </c>
      <c r="I19" s="600">
        <v>6.8877352453790008</v>
      </c>
      <c r="J19" s="717">
        <v>0</v>
      </c>
      <c r="K19" s="717"/>
      <c r="L19" s="717"/>
      <c r="M19" s="717"/>
      <c r="N19" s="585"/>
      <c r="O19" s="585"/>
      <c r="P19" s="585"/>
      <c r="Q19" s="585"/>
      <c r="R19" s="585"/>
    </row>
    <row r="20" spans="1:18" ht="15.75">
      <c r="A20" s="517" t="s">
        <v>629</v>
      </c>
      <c r="B20" s="480">
        <v>12.1913637626</v>
      </c>
      <c r="C20" s="480">
        <v>0</v>
      </c>
      <c r="D20" s="480">
        <v>29.995468220399982</v>
      </c>
      <c r="E20" s="480">
        <v>6.005406749600013</v>
      </c>
      <c r="F20" s="600">
        <v>0</v>
      </c>
      <c r="G20" s="600">
        <v>-15.020209206800201</v>
      </c>
      <c r="H20" s="600">
        <v>10.637153227142203</v>
      </c>
      <c r="I20" s="600">
        <v>-0.53249784497000263</v>
      </c>
      <c r="J20" s="717">
        <v>5.1752900228000005</v>
      </c>
      <c r="K20" s="717"/>
      <c r="L20" s="717"/>
      <c r="M20" s="717"/>
      <c r="N20" s="585"/>
      <c r="O20" s="585"/>
      <c r="P20" s="585"/>
      <c r="Q20" s="585"/>
      <c r="R20" s="585"/>
    </row>
    <row r="21" spans="1:18" ht="15.75">
      <c r="A21" s="517" t="s">
        <v>631</v>
      </c>
      <c r="B21" s="480">
        <v>-1.9570000000000001</v>
      </c>
      <c r="C21" s="480">
        <v>1.9570000000000001</v>
      </c>
      <c r="D21" s="480">
        <v>-3.6280000000000001</v>
      </c>
      <c r="E21" s="480">
        <v>0</v>
      </c>
      <c r="F21" s="600">
        <v>0</v>
      </c>
      <c r="G21" s="600">
        <v>0</v>
      </c>
      <c r="H21" s="600">
        <v>0</v>
      </c>
      <c r="I21" s="600">
        <v>0</v>
      </c>
      <c r="J21" s="717">
        <v>0</v>
      </c>
      <c r="K21" s="717"/>
      <c r="L21" s="717"/>
      <c r="M21" s="717"/>
      <c r="N21" s="585"/>
      <c r="O21" s="585"/>
      <c r="P21" s="585"/>
      <c r="Q21" s="585"/>
      <c r="R21" s="585"/>
    </row>
    <row r="22" spans="1:18" ht="15.75">
      <c r="A22" s="518" t="s">
        <v>908</v>
      </c>
      <c r="B22" s="481">
        <v>144.17171434492289</v>
      </c>
      <c r="C22" s="481">
        <v>-12.7395765692319</v>
      </c>
      <c r="D22" s="481">
        <v>118.01349901245891</v>
      </c>
      <c r="E22" s="481">
        <v>-219.68733178855595</v>
      </c>
      <c r="F22" s="601">
        <v>-31.178655489254378</v>
      </c>
      <c r="G22" s="601">
        <v>-46.716622164842946</v>
      </c>
      <c r="H22" s="601">
        <v>-20.668481843124795</v>
      </c>
      <c r="I22" s="601">
        <v>-61.971688981980265</v>
      </c>
      <c r="J22" s="718">
        <v>-87.95572564334752</v>
      </c>
      <c r="K22" s="718"/>
      <c r="L22" s="718"/>
      <c r="M22" s="718"/>
      <c r="N22" s="585"/>
      <c r="O22" s="585"/>
      <c r="P22" s="585"/>
      <c r="Q22" s="585"/>
      <c r="R22" s="585"/>
    </row>
    <row r="23" spans="1:18" ht="15.75">
      <c r="A23" s="463"/>
      <c r="B23" s="480"/>
      <c r="C23" s="480"/>
      <c r="D23" s="480"/>
      <c r="E23" s="480"/>
      <c r="F23" s="600"/>
      <c r="G23" s="600"/>
      <c r="H23" s="600"/>
      <c r="I23" s="600"/>
      <c r="J23" s="717"/>
      <c r="K23" s="717"/>
      <c r="L23" s="717"/>
      <c r="M23" s="717"/>
      <c r="N23" s="585"/>
      <c r="O23" s="585"/>
      <c r="P23" s="585"/>
      <c r="Q23" s="585"/>
      <c r="R23" s="585"/>
    </row>
    <row r="24" spans="1:18" ht="15.75">
      <c r="A24" s="520" t="s">
        <v>909</v>
      </c>
      <c r="B24" s="480"/>
      <c r="C24" s="480"/>
      <c r="D24" s="480"/>
      <c r="E24" s="480"/>
      <c r="F24" s="600"/>
      <c r="G24" s="600"/>
      <c r="H24" s="600"/>
      <c r="I24" s="600"/>
      <c r="J24" s="717"/>
      <c r="K24" s="717"/>
      <c r="L24" s="717"/>
      <c r="M24" s="717"/>
      <c r="N24" s="585"/>
      <c r="O24" s="585"/>
      <c r="P24" s="585"/>
      <c r="Q24" s="585"/>
      <c r="R24" s="585"/>
    </row>
    <row r="25" spans="1:18" ht="15.75">
      <c r="A25" s="455" t="s">
        <v>172</v>
      </c>
      <c r="B25" s="480">
        <v>-102.65349970999999</v>
      </c>
      <c r="C25" s="480">
        <v>-181.62057826000006</v>
      </c>
      <c r="D25" s="480">
        <v>-57.812103479999905</v>
      </c>
      <c r="E25" s="480">
        <v>-54.581312340000068</v>
      </c>
      <c r="F25" s="600">
        <v>-32.14532432</v>
      </c>
      <c r="G25" s="600">
        <v>-41.869326040000004</v>
      </c>
      <c r="H25" s="600">
        <v>-44.841373939999983</v>
      </c>
      <c r="I25" s="600">
        <v>-57.083882980000013</v>
      </c>
      <c r="J25" s="717">
        <v>-51.691404799999994</v>
      </c>
      <c r="K25" s="717"/>
      <c r="L25" s="717"/>
      <c r="M25" s="717"/>
      <c r="N25" s="585"/>
      <c r="O25" s="585"/>
      <c r="P25" s="585"/>
      <c r="Q25" s="585"/>
      <c r="R25" s="585"/>
    </row>
    <row r="26" spans="1:18" ht="15.75">
      <c r="A26" s="455" t="s">
        <v>140</v>
      </c>
      <c r="B26" s="480">
        <v>0</v>
      </c>
      <c r="C26" s="480">
        <v>-13.48424</v>
      </c>
      <c r="D26" s="480">
        <v>0</v>
      </c>
      <c r="E26" s="480">
        <v>0</v>
      </c>
      <c r="F26" s="600">
        <v>0</v>
      </c>
      <c r="G26" s="600">
        <v>-89.02632717569999</v>
      </c>
      <c r="H26" s="600">
        <v>-36.696863550300009</v>
      </c>
      <c r="I26" s="600">
        <v>-3.605391293311996</v>
      </c>
      <c r="J26" s="717">
        <v>-5.3012930333749999</v>
      </c>
      <c r="K26" s="717"/>
      <c r="L26" s="717"/>
      <c r="M26" s="717"/>
      <c r="N26" s="585"/>
      <c r="O26" s="585"/>
      <c r="P26" s="585"/>
      <c r="Q26" s="585"/>
      <c r="R26" s="585"/>
    </row>
    <row r="27" spans="1:18" ht="15.75">
      <c r="A27" s="455" t="s">
        <v>130</v>
      </c>
      <c r="B27" s="480">
        <v>-11.211677606359999</v>
      </c>
      <c r="C27" s="480">
        <v>-5.1841544894260032</v>
      </c>
      <c r="D27" s="480">
        <v>-11.980790571690999</v>
      </c>
      <c r="E27" s="480">
        <v>-24.105203081724994</v>
      </c>
      <c r="F27" s="600">
        <v>-28.791103587696</v>
      </c>
      <c r="G27" s="600">
        <v>-2.8467546190499995</v>
      </c>
      <c r="H27" s="600">
        <v>-5.2505482998189983</v>
      </c>
      <c r="I27" s="600">
        <v>0</v>
      </c>
      <c r="J27" s="717">
        <v>-65.800982667835996</v>
      </c>
      <c r="K27" s="717"/>
      <c r="L27" s="717"/>
      <c r="M27" s="717"/>
      <c r="N27" s="585"/>
      <c r="O27" s="585"/>
      <c r="P27" s="585"/>
      <c r="Q27" s="585"/>
      <c r="R27" s="585"/>
    </row>
    <row r="28" spans="1:18" ht="15.75">
      <c r="A28" s="455" t="s">
        <v>134</v>
      </c>
      <c r="B28" s="480">
        <v>0</v>
      </c>
      <c r="C28" s="480">
        <v>0</v>
      </c>
      <c r="D28" s="480">
        <v>-2.6312208000000004</v>
      </c>
      <c r="E28" s="480">
        <v>0</v>
      </c>
      <c r="F28" s="600">
        <v>-1.0032896</v>
      </c>
      <c r="G28" s="600">
        <v>-2.6941234432000001</v>
      </c>
      <c r="H28" s="600">
        <v>-0.93188603940000014</v>
      </c>
      <c r="I28" s="600">
        <v>-1.9243326958000004</v>
      </c>
      <c r="J28" s="717">
        <v>0</v>
      </c>
      <c r="K28" s="717"/>
      <c r="L28" s="717"/>
      <c r="M28" s="717"/>
      <c r="N28" s="585"/>
      <c r="O28" s="585"/>
      <c r="P28" s="585"/>
      <c r="Q28" s="585"/>
      <c r="R28" s="585"/>
    </row>
    <row r="29" spans="1:18" ht="15.75">
      <c r="A29" s="479" t="s">
        <v>756</v>
      </c>
      <c r="B29" s="480">
        <v>0</v>
      </c>
      <c r="C29" s="480">
        <v>0</v>
      </c>
      <c r="D29" s="480">
        <v>0</v>
      </c>
      <c r="E29" s="480">
        <v>0</v>
      </c>
      <c r="F29" s="600">
        <v>0</v>
      </c>
      <c r="G29" s="600">
        <v>0</v>
      </c>
      <c r="H29" s="600">
        <v>0</v>
      </c>
      <c r="I29" s="600">
        <v>0</v>
      </c>
      <c r="J29" s="717">
        <v>0</v>
      </c>
      <c r="K29" s="717"/>
      <c r="L29" s="717"/>
      <c r="M29" s="717"/>
      <c r="N29" s="585"/>
      <c r="O29" s="585"/>
      <c r="P29" s="585"/>
      <c r="Q29" s="585"/>
      <c r="R29" s="585"/>
    </row>
    <row r="30" spans="1:18" ht="15">
      <c r="A30" s="455" t="s">
        <v>915</v>
      </c>
      <c r="B30" s="480">
        <v>0</v>
      </c>
      <c r="C30" s="480">
        <v>0</v>
      </c>
      <c r="D30" s="480">
        <v>0</v>
      </c>
      <c r="E30" s="480">
        <v>0</v>
      </c>
      <c r="F30" s="600">
        <v>0</v>
      </c>
      <c r="G30" s="600">
        <v>0</v>
      </c>
      <c r="H30" s="600">
        <v>0</v>
      </c>
      <c r="I30" s="600">
        <v>0</v>
      </c>
      <c r="J30" s="717">
        <v>0</v>
      </c>
      <c r="K30" s="717"/>
      <c r="L30" s="717"/>
      <c r="M30" s="717"/>
    </row>
    <row r="31" spans="1:18" ht="15.75">
      <c r="A31" s="455" t="s">
        <v>342</v>
      </c>
      <c r="B31" s="480">
        <v>0</v>
      </c>
      <c r="C31" s="480">
        <v>0</v>
      </c>
      <c r="D31" s="480">
        <v>-5.0794763920639996</v>
      </c>
      <c r="E31" s="480">
        <v>0</v>
      </c>
      <c r="F31" s="600">
        <v>0</v>
      </c>
      <c r="G31" s="600">
        <v>0</v>
      </c>
      <c r="H31" s="600">
        <v>-6.5504197504799997</v>
      </c>
      <c r="I31" s="600">
        <v>0</v>
      </c>
      <c r="J31" s="717">
        <v>-13.187762143338</v>
      </c>
      <c r="K31" s="717"/>
      <c r="L31" s="717"/>
      <c r="M31" s="717"/>
      <c r="N31" s="585"/>
      <c r="O31" s="585"/>
      <c r="P31" s="585"/>
      <c r="Q31" s="585"/>
      <c r="R31" s="585"/>
    </row>
    <row r="32" spans="1:18" ht="15.75">
      <c r="A32" s="455" t="s">
        <v>593</v>
      </c>
      <c r="B32" s="480">
        <v>0</v>
      </c>
      <c r="C32" s="480">
        <v>0</v>
      </c>
      <c r="D32" s="480">
        <v>0</v>
      </c>
      <c r="E32" s="480">
        <v>0</v>
      </c>
      <c r="F32" s="600">
        <v>0</v>
      </c>
      <c r="G32" s="600">
        <v>0</v>
      </c>
      <c r="H32" s="600">
        <v>0</v>
      </c>
      <c r="I32" s="600">
        <v>0</v>
      </c>
      <c r="J32" s="717">
        <v>0</v>
      </c>
      <c r="K32" s="717"/>
      <c r="L32" s="717"/>
      <c r="M32" s="717"/>
      <c r="N32" s="585"/>
      <c r="O32" s="585"/>
      <c r="P32" s="585"/>
      <c r="Q32" s="585"/>
      <c r="R32" s="585"/>
    </row>
    <row r="33" spans="1:18" ht="15.75">
      <c r="A33" s="455" t="s">
        <v>794</v>
      </c>
      <c r="B33" s="480">
        <v>0</v>
      </c>
      <c r="C33" s="480">
        <v>0</v>
      </c>
      <c r="D33" s="480">
        <v>0</v>
      </c>
      <c r="E33" s="480">
        <v>0</v>
      </c>
      <c r="F33" s="600">
        <v>0</v>
      </c>
      <c r="G33" s="600">
        <v>-14.041824495999998</v>
      </c>
      <c r="H33" s="600">
        <v>-1.0884744735000016</v>
      </c>
      <c r="I33" s="600">
        <v>1.6868580043000012</v>
      </c>
      <c r="J33" s="717">
        <v>0</v>
      </c>
      <c r="K33" s="717"/>
      <c r="L33" s="717"/>
      <c r="M33" s="717"/>
      <c r="N33" s="585"/>
      <c r="O33" s="585"/>
      <c r="P33" s="585"/>
      <c r="Q33" s="585"/>
      <c r="R33" s="585"/>
    </row>
    <row r="34" spans="1:18" ht="15.75">
      <c r="A34" s="479" t="s">
        <v>143</v>
      </c>
      <c r="B34" s="480">
        <v>0</v>
      </c>
      <c r="C34" s="480">
        <v>0</v>
      </c>
      <c r="D34" s="480">
        <v>0</v>
      </c>
      <c r="E34" s="480">
        <v>0</v>
      </c>
      <c r="F34" s="600">
        <v>0</v>
      </c>
      <c r="G34" s="600">
        <v>0</v>
      </c>
      <c r="H34" s="600">
        <v>0</v>
      </c>
      <c r="I34" s="600">
        <v>0</v>
      </c>
      <c r="J34" s="717">
        <v>0</v>
      </c>
      <c r="K34" s="717"/>
      <c r="L34" s="717"/>
      <c r="M34" s="717"/>
      <c r="N34" s="585"/>
      <c r="O34" s="585"/>
      <c r="P34" s="585"/>
      <c r="Q34" s="585"/>
      <c r="R34" s="585"/>
    </row>
    <row r="35" spans="1:18" ht="15.75">
      <c r="A35" s="479" t="s">
        <v>169</v>
      </c>
      <c r="B35" s="480">
        <v>-1.8207715232000001</v>
      </c>
      <c r="C35" s="480">
        <v>0</v>
      </c>
      <c r="D35" s="480">
        <v>0</v>
      </c>
      <c r="E35" s="480">
        <v>0</v>
      </c>
      <c r="F35" s="600">
        <v>0</v>
      </c>
      <c r="G35" s="600">
        <v>0</v>
      </c>
      <c r="H35" s="600">
        <v>-125.80458027565999</v>
      </c>
      <c r="I35" s="600">
        <v>-122.39118056279003</v>
      </c>
      <c r="J35" s="717">
        <v>-8.0126767012079991</v>
      </c>
      <c r="K35" s="717"/>
      <c r="L35" s="717"/>
      <c r="M35" s="717"/>
      <c r="N35" s="585"/>
      <c r="O35" s="585"/>
      <c r="P35" s="585"/>
      <c r="Q35" s="585"/>
      <c r="R35" s="585"/>
    </row>
    <row r="36" spans="1:18" ht="15">
      <c r="A36" s="517" t="s">
        <v>585</v>
      </c>
      <c r="B36" s="480">
        <v>-5.9797690000000001</v>
      </c>
      <c r="C36" s="480">
        <v>-9.6090058244000005</v>
      </c>
      <c r="D36" s="480">
        <v>-11.131266144444998</v>
      </c>
      <c r="E36" s="480">
        <v>-40.791771013100004</v>
      </c>
      <c r="F36" s="600">
        <v>-19.884885199999999</v>
      </c>
      <c r="G36" s="600">
        <v>-2.7284575699999998</v>
      </c>
      <c r="H36" s="600">
        <v>0</v>
      </c>
      <c r="I36" s="600">
        <v>-5.3519490530999931</v>
      </c>
      <c r="J36" s="717">
        <v>1.5336345300000001</v>
      </c>
      <c r="K36" s="717"/>
      <c r="L36" s="717"/>
      <c r="M36" s="717"/>
    </row>
    <row r="37" spans="1:18" ht="15">
      <c r="A37" s="517" t="s">
        <v>628</v>
      </c>
      <c r="B37" s="480">
        <v>1.1234932335900005</v>
      </c>
      <c r="C37" s="480">
        <v>0.80645116640999959</v>
      </c>
      <c r="D37" s="480">
        <v>-2.7880995000000013</v>
      </c>
      <c r="E37" s="480">
        <v>-1.3753100259320021</v>
      </c>
      <c r="F37" s="600">
        <v>-6.7355920000000005</v>
      </c>
      <c r="G37" s="600">
        <v>-0.78270259999999858</v>
      </c>
      <c r="H37" s="600">
        <v>-3.0310374000000007</v>
      </c>
      <c r="I37" s="600">
        <v>-14.673189400000002</v>
      </c>
      <c r="J37" s="717">
        <v>-4.6106051172999969</v>
      </c>
      <c r="K37" s="717"/>
      <c r="L37" s="717"/>
      <c r="M37" s="717"/>
    </row>
    <row r="38" spans="1:18" ht="15">
      <c r="A38" s="517" t="s">
        <v>629</v>
      </c>
      <c r="B38" s="480">
        <v>-9.2837081794000014</v>
      </c>
      <c r="C38" s="480">
        <v>-1.6078712657999983</v>
      </c>
      <c r="D38" s="480">
        <v>-3.4341271948000003</v>
      </c>
      <c r="E38" s="480">
        <v>-2.9370236299999988</v>
      </c>
      <c r="F38" s="600">
        <v>-1.5089999999999999</v>
      </c>
      <c r="G38" s="600">
        <v>-7.7447448599999991</v>
      </c>
      <c r="H38" s="600">
        <v>-15.350194700000001</v>
      </c>
      <c r="I38" s="600">
        <v>-1.1387277299999958</v>
      </c>
      <c r="J38" s="717">
        <v>-33.246118000000003</v>
      </c>
      <c r="K38" s="717"/>
      <c r="L38" s="717"/>
      <c r="M38" s="717"/>
    </row>
    <row r="39" spans="1:18" ht="15">
      <c r="A39" s="517" t="s">
        <v>631</v>
      </c>
      <c r="B39" s="480">
        <v>10.45</v>
      </c>
      <c r="C39" s="480">
        <v>6.9570000000000007</v>
      </c>
      <c r="D39" s="480">
        <v>0</v>
      </c>
      <c r="E39" s="480">
        <v>8.6809700000000021</v>
      </c>
      <c r="F39" s="600">
        <v>0</v>
      </c>
      <c r="G39" s="600">
        <v>8.5</v>
      </c>
      <c r="H39" s="600">
        <v>-1.5600000000000005</v>
      </c>
      <c r="I39" s="600">
        <v>-2.2949999999999999</v>
      </c>
      <c r="J39" s="717">
        <v>0</v>
      </c>
      <c r="K39" s="717"/>
      <c r="L39" s="717"/>
      <c r="M39" s="717"/>
    </row>
    <row r="40" spans="1:18" ht="15.75">
      <c r="A40" s="518" t="s">
        <v>867</v>
      </c>
      <c r="B40" s="481">
        <v>-119.18651278537</v>
      </c>
      <c r="C40" s="481">
        <v>-203.70728755574407</v>
      </c>
      <c r="D40" s="481">
        <v>-94.411697309687952</v>
      </c>
      <c r="E40" s="481">
        <v>-114.78309711698904</v>
      </c>
      <c r="F40" s="601">
        <v>-90.047507901244998</v>
      </c>
      <c r="G40" s="601">
        <v>-153.75642854092098</v>
      </c>
      <c r="H40" s="601">
        <v>-241.016633179759</v>
      </c>
      <c r="I40" s="601">
        <v>-207.08050753137809</v>
      </c>
      <c r="J40" s="718">
        <v>-180.34564793305697</v>
      </c>
      <c r="K40" s="718"/>
      <c r="L40" s="718"/>
      <c r="M40" s="718"/>
    </row>
    <row r="41" spans="1:18" ht="16.5" customHeight="1">
      <c r="A41" s="678"/>
      <c r="B41" s="679"/>
      <c r="C41" s="679"/>
      <c r="D41" s="679"/>
      <c r="E41" s="679"/>
      <c r="F41" s="680"/>
      <c r="G41" s="680"/>
      <c r="H41" s="680"/>
      <c r="I41" s="680"/>
      <c r="J41" s="738"/>
      <c r="K41" s="738"/>
      <c r="L41" s="738"/>
      <c r="M41" s="738"/>
    </row>
    <row r="42" spans="1:18" ht="15.75">
      <c r="A42" s="529" t="s">
        <v>894</v>
      </c>
      <c r="B42" s="482">
        <v>16.86964</v>
      </c>
      <c r="C42" s="482">
        <v>0</v>
      </c>
      <c r="D42" s="482">
        <v>0</v>
      </c>
      <c r="E42" s="482">
        <v>0.66988584999999645</v>
      </c>
      <c r="F42" s="602">
        <v>0</v>
      </c>
      <c r="G42" s="602">
        <v>1.4231698275210001</v>
      </c>
      <c r="H42" s="602">
        <v>-8.8065730716310018</v>
      </c>
      <c r="I42" s="602">
        <v>-8.2046436716330025</v>
      </c>
      <c r="J42" s="719">
        <v>-1.4269860000000001</v>
      </c>
      <c r="K42" s="719"/>
      <c r="L42" s="719"/>
      <c r="M42" s="719"/>
    </row>
    <row r="43" spans="1:18" ht="15.75">
      <c r="A43" s="521" t="s">
        <v>234</v>
      </c>
      <c r="B43" s="481">
        <v>41.854841559552895</v>
      </c>
      <c r="C43" s="481">
        <v>-216.44686412497595</v>
      </c>
      <c r="D43" s="481">
        <v>23.601801702770956</v>
      </c>
      <c r="E43" s="481">
        <v>-333.80054305554495</v>
      </c>
      <c r="F43" s="601">
        <v>-121.22616339049938</v>
      </c>
      <c r="G43" s="601">
        <v>-199.0498808782429</v>
      </c>
      <c r="H43" s="601">
        <v>-270.49168809451481</v>
      </c>
      <c r="I43" s="601">
        <v>-277.25684018499135</v>
      </c>
      <c r="J43" s="718">
        <v>-269.7283595764045</v>
      </c>
      <c r="K43" s="718"/>
      <c r="L43" s="718"/>
      <c r="M43" s="718"/>
    </row>
    <row r="44" spans="1:18" ht="15.75">
      <c r="A44" s="522"/>
      <c r="B44" s="523"/>
      <c r="C44" s="513"/>
      <c r="D44" s="513"/>
      <c r="E44" s="684"/>
      <c r="F44" s="523"/>
      <c r="G44" s="513"/>
      <c r="H44" s="513"/>
      <c r="I44" s="513"/>
      <c r="J44" s="523"/>
      <c r="K44" s="513"/>
      <c r="L44" s="513"/>
      <c r="M44" s="513"/>
    </row>
    <row r="45" spans="1:18" ht="16.5" thickBot="1">
      <c r="A45" s="522"/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</row>
    <row r="46" spans="1:18" ht="16.5" thickBot="1">
      <c r="A46" s="449" t="s">
        <v>152</v>
      </c>
      <c r="B46" s="835">
        <v>2011</v>
      </c>
      <c r="C46" s="836"/>
      <c r="D46" s="836"/>
      <c r="E46" s="837"/>
      <c r="F46" s="840">
        <v>2012</v>
      </c>
      <c r="G46" s="843"/>
      <c r="H46" s="843"/>
      <c r="I46" s="844"/>
      <c r="J46" s="838">
        <v>2013</v>
      </c>
      <c r="K46" s="839"/>
      <c r="L46" s="839"/>
      <c r="M46" s="857"/>
    </row>
    <row r="47" spans="1:18" ht="16.5" thickBot="1">
      <c r="A47" s="450" t="s">
        <v>842</v>
      </c>
      <c r="B47" s="802" t="s">
        <v>821</v>
      </c>
      <c r="C47" s="802" t="s">
        <v>822</v>
      </c>
      <c r="D47" s="802" t="s">
        <v>824</v>
      </c>
      <c r="E47" s="802" t="s">
        <v>825</v>
      </c>
      <c r="F47" s="804" t="s">
        <v>821</v>
      </c>
      <c r="G47" s="804" t="s">
        <v>822</v>
      </c>
      <c r="H47" s="804" t="s">
        <v>824</v>
      </c>
      <c r="I47" s="804" t="s">
        <v>825</v>
      </c>
      <c r="J47" s="751" t="s">
        <v>821</v>
      </c>
      <c r="K47" s="751" t="s">
        <v>822</v>
      </c>
      <c r="L47" s="751" t="s">
        <v>824</v>
      </c>
      <c r="M47" s="751" t="s">
        <v>825</v>
      </c>
    </row>
    <row r="48" spans="1:18" ht="15.75">
      <c r="A48" s="678" t="s">
        <v>164</v>
      </c>
      <c r="B48" s="524"/>
      <c r="C48" s="524"/>
      <c r="D48" s="524"/>
      <c r="E48" s="524"/>
      <c r="F48" s="621"/>
      <c r="G48" s="621"/>
      <c r="H48" s="621"/>
      <c r="I48" s="621"/>
      <c r="J48" s="739"/>
      <c r="K48" s="739"/>
      <c r="L48" s="739"/>
      <c r="M48" s="739"/>
    </row>
    <row r="49" spans="1:13" ht="15">
      <c r="A49" s="455" t="s">
        <v>172</v>
      </c>
      <c r="B49" s="480">
        <v>-1.9570000000000001</v>
      </c>
      <c r="C49" s="480">
        <v>1.9570000000000001</v>
      </c>
      <c r="D49" s="480">
        <v>0</v>
      </c>
      <c r="E49" s="480">
        <v>-44.806535000000004</v>
      </c>
      <c r="F49" s="600">
        <v>0</v>
      </c>
      <c r="G49" s="600">
        <v>0</v>
      </c>
      <c r="H49" s="600">
        <v>0</v>
      </c>
      <c r="I49" s="600">
        <v>0</v>
      </c>
      <c r="J49" s="717">
        <v>0</v>
      </c>
      <c r="K49" s="717"/>
      <c r="L49" s="717"/>
      <c r="M49" s="717"/>
    </row>
    <row r="50" spans="1:13" ht="15">
      <c r="A50" s="455" t="s">
        <v>140</v>
      </c>
      <c r="B50" s="480">
        <v>0</v>
      </c>
      <c r="C50" s="480">
        <v>-36.775209857474998</v>
      </c>
      <c r="D50" s="480">
        <v>0</v>
      </c>
      <c r="E50" s="480">
        <v>0</v>
      </c>
      <c r="F50" s="600">
        <v>0</v>
      </c>
      <c r="G50" s="600">
        <v>0</v>
      </c>
      <c r="H50" s="600">
        <v>0</v>
      </c>
      <c r="I50" s="600">
        <v>0</v>
      </c>
      <c r="J50" s="717">
        <v>0</v>
      </c>
      <c r="K50" s="717"/>
      <c r="L50" s="717"/>
      <c r="M50" s="717"/>
    </row>
    <row r="51" spans="1:13" ht="15">
      <c r="A51" s="455" t="s">
        <v>130</v>
      </c>
      <c r="B51" s="480">
        <v>0</v>
      </c>
      <c r="C51" s="480">
        <v>0</v>
      </c>
      <c r="D51" s="480">
        <v>0</v>
      </c>
      <c r="E51" s="480">
        <v>0</v>
      </c>
      <c r="F51" s="600">
        <v>0</v>
      </c>
      <c r="G51" s="600">
        <v>0</v>
      </c>
      <c r="H51" s="600">
        <v>0</v>
      </c>
      <c r="I51" s="600">
        <v>-3960.1770000000001</v>
      </c>
      <c r="J51" s="717">
        <v>0</v>
      </c>
      <c r="K51" s="717"/>
      <c r="L51" s="717"/>
      <c r="M51" s="717"/>
    </row>
    <row r="52" spans="1:13" ht="15">
      <c r="A52" s="455" t="s">
        <v>134</v>
      </c>
      <c r="B52" s="480">
        <v>0</v>
      </c>
      <c r="C52" s="480">
        <v>0</v>
      </c>
      <c r="D52" s="480">
        <v>0</v>
      </c>
      <c r="E52" s="480">
        <v>0</v>
      </c>
      <c r="F52" s="600">
        <v>0</v>
      </c>
      <c r="G52" s="600">
        <v>0</v>
      </c>
      <c r="H52" s="600">
        <v>0</v>
      </c>
      <c r="I52" s="600">
        <v>0</v>
      </c>
      <c r="J52" s="717">
        <v>0</v>
      </c>
      <c r="K52" s="717"/>
      <c r="L52" s="717"/>
      <c r="M52" s="717"/>
    </row>
    <row r="53" spans="1:13" ht="15">
      <c r="A53" s="479" t="s">
        <v>756</v>
      </c>
      <c r="B53" s="480">
        <v>0</v>
      </c>
      <c r="C53" s="480">
        <v>0</v>
      </c>
      <c r="D53" s="480">
        <v>0</v>
      </c>
      <c r="E53" s="480">
        <v>0</v>
      </c>
      <c r="F53" s="600">
        <v>0</v>
      </c>
      <c r="G53" s="600">
        <v>0</v>
      </c>
      <c r="H53" s="600">
        <v>0</v>
      </c>
      <c r="I53" s="600">
        <v>0</v>
      </c>
      <c r="J53" s="717">
        <v>0</v>
      </c>
      <c r="K53" s="717"/>
      <c r="L53" s="717"/>
      <c r="M53" s="717"/>
    </row>
    <row r="54" spans="1:13" ht="15">
      <c r="A54" s="455" t="s">
        <v>915</v>
      </c>
      <c r="B54" s="480">
        <v>0</v>
      </c>
      <c r="C54" s="480">
        <v>0</v>
      </c>
      <c r="D54" s="480">
        <v>0</v>
      </c>
      <c r="E54" s="480">
        <v>0</v>
      </c>
      <c r="F54" s="600">
        <v>0</v>
      </c>
      <c r="G54" s="600">
        <v>0</v>
      </c>
      <c r="H54" s="600">
        <v>0</v>
      </c>
      <c r="I54" s="600">
        <v>0</v>
      </c>
      <c r="J54" s="717">
        <v>0</v>
      </c>
      <c r="K54" s="717"/>
      <c r="L54" s="717"/>
      <c r="M54" s="717"/>
    </row>
    <row r="55" spans="1:13" ht="15">
      <c r="A55" s="455" t="s">
        <v>342</v>
      </c>
      <c r="B55" s="480">
        <v>0</v>
      </c>
      <c r="C55" s="480">
        <v>0</v>
      </c>
      <c r="D55" s="480">
        <v>0</v>
      </c>
      <c r="E55" s="480">
        <v>0</v>
      </c>
      <c r="F55" s="600">
        <v>0</v>
      </c>
      <c r="G55" s="600">
        <v>0</v>
      </c>
      <c r="H55" s="600">
        <v>0</v>
      </c>
      <c r="I55" s="600">
        <v>0</v>
      </c>
      <c r="J55" s="717">
        <v>0</v>
      </c>
      <c r="K55" s="717"/>
      <c r="L55" s="717"/>
      <c r="M55" s="717"/>
    </row>
    <row r="56" spans="1:13" ht="15">
      <c r="A56" s="455" t="s">
        <v>593</v>
      </c>
      <c r="B56" s="480">
        <v>0</v>
      </c>
      <c r="C56" s="480">
        <v>0</v>
      </c>
      <c r="D56" s="480">
        <v>0</v>
      </c>
      <c r="E56" s="480">
        <v>0</v>
      </c>
      <c r="F56" s="600">
        <v>0</v>
      </c>
      <c r="G56" s="600">
        <v>0</v>
      </c>
      <c r="H56" s="600">
        <v>0</v>
      </c>
      <c r="I56" s="600">
        <v>0</v>
      </c>
      <c r="J56" s="717">
        <v>0</v>
      </c>
      <c r="K56" s="717"/>
      <c r="L56" s="717"/>
      <c r="M56" s="717"/>
    </row>
    <row r="57" spans="1:13" ht="15">
      <c r="A57" s="455" t="s">
        <v>794</v>
      </c>
      <c r="B57" s="480">
        <v>0</v>
      </c>
      <c r="C57" s="480">
        <v>0</v>
      </c>
      <c r="D57" s="480">
        <v>0</v>
      </c>
      <c r="E57" s="480">
        <v>0</v>
      </c>
      <c r="F57" s="600">
        <v>0</v>
      </c>
      <c r="G57" s="600">
        <v>0</v>
      </c>
      <c r="H57" s="600">
        <v>0</v>
      </c>
      <c r="I57" s="600">
        <v>0</v>
      </c>
      <c r="J57" s="717">
        <v>0</v>
      </c>
      <c r="K57" s="717"/>
      <c r="L57" s="717"/>
      <c r="M57" s="717"/>
    </row>
    <row r="58" spans="1:13" ht="15">
      <c r="A58" s="479" t="s">
        <v>143</v>
      </c>
      <c r="B58" s="480">
        <v>0</v>
      </c>
      <c r="C58" s="480">
        <v>0</v>
      </c>
      <c r="D58" s="480">
        <v>0</v>
      </c>
      <c r="E58" s="480">
        <v>0</v>
      </c>
      <c r="F58" s="600">
        <v>0</v>
      </c>
      <c r="G58" s="600">
        <v>0</v>
      </c>
      <c r="H58" s="600">
        <v>0</v>
      </c>
      <c r="I58" s="600">
        <v>0</v>
      </c>
      <c r="J58" s="717">
        <v>0</v>
      </c>
      <c r="K58" s="717"/>
      <c r="L58" s="717"/>
      <c r="M58" s="717"/>
    </row>
    <row r="59" spans="1:13" ht="15">
      <c r="A59" s="479" t="s">
        <v>169</v>
      </c>
      <c r="B59" s="480">
        <v>0</v>
      </c>
      <c r="C59" s="480">
        <v>-17.778297038070001</v>
      </c>
      <c r="D59" s="480">
        <v>0</v>
      </c>
      <c r="E59" s="480">
        <v>-4148.3598820910784</v>
      </c>
      <c r="F59" s="600">
        <v>-3862.1445083536601</v>
      </c>
      <c r="G59" s="600">
        <v>0</v>
      </c>
      <c r="H59" s="600">
        <v>0</v>
      </c>
      <c r="I59" s="600">
        <v>0</v>
      </c>
      <c r="J59" s="717">
        <v>0</v>
      </c>
      <c r="K59" s="717"/>
      <c r="L59" s="717"/>
      <c r="M59" s="717"/>
    </row>
    <row r="60" spans="1:13" ht="15">
      <c r="A60" s="517" t="s">
        <v>585</v>
      </c>
      <c r="B60" s="480">
        <v>0</v>
      </c>
      <c r="C60" s="480">
        <v>0</v>
      </c>
      <c r="D60" s="480">
        <v>-4.4381845704179987</v>
      </c>
      <c r="E60" s="480">
        <v>-0.8810784007950021</v>
      </c>
      <c r="F60" s="600">
        <v>0</v>
      </c>
      <c r="G60" s="600">
        <v>0</v>
      </c>
      <c r="H60" s="600">
        <v>0</v>
      </c>
      <c r="I60" s="600">
        <v>0</v>
      </c>
      <c r="J60" s="717">
        <v>0</v>
      </c>
      <c r="K60" s="717"/>
      <c r="L60" s="717"/>
      <c r="M60" s="717"/>
    </row>
    <row r="61" spans="1:13" ht="15">
      <c r="A61" s="517" t="s">
        <v>628</v>
      </c>
      <c r="B61" s="480">
        <v>0</v>
      </c>
      <c r="C61" s="480">
        <v>-4.9660000000000002</v>
      </c>
      <c r="D61" s="480">
        <v>0</v>
      </c>
      <c r="E61" s="480">
        <v>-52.216636931223</v>
      </c>
      <c r="F61" s="600">
        <v>0</v>
      </c>
      <c r="G61" s="600">
        <v>0</v>
      </c>
      <c r="H61" s="600">
        <v>-0.64186777457499988</v>
      </c>
      <c r="I61" s="600">
        <v>0</v>
      </c>
      <c r="J61" s="717">
        <v>-2.1513011086459994</v>
      </c>
      <c r="K61" s="717"/>
      <c r="L61" s="717"/>
      <c r="M61" s="717"/>
    </row>
    <row r="62" spans="1:13" ht="15">
      <c r="A62" s="517" t="s">
        <v>629</v>
      </c>
      <c r="B62" s="480">
        <v>0</v>
      </c>
      <c r="C62" s="480">
        <v>0</v>
      </c>
      <c r="D62" s="480">
        <v>-5.9189540999999997</v>
      </c>
      <c r="E62" s="480">
        <v>-24.126360000000005</v>
      </c>
      <c r="F62" s="600">
        <v>0</v>
      </c>
      <c r="G62" s="600">
        <v>0</v>
      </c>
      <c r="H62" s="600">
        <v>0</v>
      </c>
      <c r="I62" s="600">
        <v>0</v>
      </c>
      <c r="J62" s="717">
        <v>0</v>
      </c>
      <c r="K62" s="717"/>
      <c r="L62" s="717"/>
      <c r="M62" s="717"/>
    </row>
    <row r="63" spans="1:13" ht="15">
      <c r="A63" s="517" t="s">
        <v>631</v>
      </c>
      <c r="B63" s="480">
        <v>1.9570000000000001</v>
      </c>
      <c r="C63" s="480">
        <v>-1.9570000000000001</v>
      </c>
      <c r="D63" s="480">
        <v>0</v>
      </c>
      <c r="E63" s="480">
        <v>0</v>
      </c>
      <c r="F63" s="600">
        <v>0</v>
      </c>
      <c r="G63" s="600">
        <v>0</v>
      </c>
      <c r="H63" s="600">
        <v>0</v>
      </c>
      <c r="I63" s="600">
        <v>0</v>
      </c>
      <c r="J63" s="717">
        <v>0</v>
      </c>
      <c r="K63" s="717"/>
      <c r="L63" s="717"/>
      <c r="M63" s="717"/>
    </row>
    <row r="64" spans="1:13" ht="15.75">
      <c r="A64" s="518" t="s">
        <v>162</v>
      </c>
      <c r="B64" s="481">
        <v>0</v>
      </c>
      <c r="C64" s="481">
        <v>-59.506795083906994</v>
      </c>
      <c r="D64" s="481">
        <v>-9.7659674932910008</v>
      </c>
      <c r="E64" s="481">
        <v>-4270.2560880229394</v>
      </c>
      <c r="F64" s="601">
        <v>-3862.15110696685</v>
      </c>
      <c r="G64" s="601">
        <v>0</v>
      </c>
      <c r="H64" s="601">
        <v>-0.6654489689908587</v>
      </c>
      <c r="I64" s="601">
        <v>-3960.1472930105861</v>
      </c>
      <c r="J64" s="718">
        <v>-2.1615854792399976</v>
      </c>
      <c r="K64" s="718"/>
      <c r="L64" s="718"/>
      <c r="M64" s="718"/>
    </row>
    <row r="65" spans="1:13" ht="15">
      <c r="A65" s="525"/>
      <c r="B65" s="526"/>
      <c r="C65" s="526"/>
      <c r="D65" s="526"/>
      <c r="E65" s="526"/>
      <c r="F65" s="622"/>
      <c r="G65" s="622"/>
      <c r="H65" s="622"/>
      <c r="I65" s="622"/>
      <c r="J65" s="740"/>
      <c r="K65" s="740"/>
      <c r="L65" s="740"/>
      <c r="M65" s="740"/>
    </row>
    <row r="66" spans="1:13" ht="15.75">
      <c r="A66" s="527" t="s">
        <v>632</v>
      </c>
      <c r="B66" s="526"/>
      <c r="C66" s="526"/>
      <c r="D66" s="526"/>
      <c r="E66" s="526"/>
      <c r="F66" s="622"/>
      <c r="G66" s="622"/>
      <c r="H66" s="622"/>
      <c r="I66" s="622"/>
      <c r="J66" s="740"/>
      <c r="K66" s="740"/>
      <c r="L66" s="740"/>
      <c r="M66" s="740"/>
    </row>
    <row r="67" spans="1:13" ht="15">
      <c r="A67" s="519" t="s">
        <v>857</v>
      </c>
      <c r="B67" s="528">
        <v>-1</v>
      </c>
      <c r="C67" s="528">
        <v>1638</v>
      </c>
      <c r="D67" s="528">
        <v>24</v>
      </c>
      <c r="E67" s="528">
        <v>1</v>
      </c>
      <c r="F67" s="623">
        <v>0</v>
      </c>
      <c r="G67" s="623">
        <v>0</v>
      </c>
      <c r="H67" s="623">
        <v>6</v>
      </c>
      <c r="I67" s="623">
        <v>-6</v>
      </c>
      <c r="J67" s="741">
        <v>4</v>
      </c>
      <c r="K67" s="741"/>
      <c r="L67" s="741"/>
      <c r="M67" s="741"/>
    </row>
    <row r="68" spans="1:13" ht="15">
      <c r="A68" s="517" t="s">
        <v>914</v>
      </c>
      <c r="B68" s="528">
        <v>0</v>
      </c>
      <c r="C68" s="528">
        <v>-538</v>
      </c>
      <c r="D68" s="528">
        <v>6</v>
      </c>
      <c r="E68" s="528">
        <v>-11</v>
      </c>
      <c r="F68" s="623">
        <v>0</v>
      </c>
      <c r="G68" s="623">
        <v>0</v>
      </c>
      <c r="H68" s="623">
        <v>0</v>
      </c>
      <c r="I68" s="623">
        <v>-22</v>
      </c>
      <c r="J68" s="741">
        <v>-3</v>
      </c>
      <c r="K68" s="741"/>
      <c r="L68" s="741"/>
      <c r="M68" s="741"/>
    </row>
    <row r="69" spans="1:13" ht="15.75">
      <c r="A69" s="518" t="s">
        <v>910</v>
      </c>
      <c r="B69" s="481">
        <v>-1</v>
      </c>
      <c r="C69" s="481">
        <v>1100</v>
      </c>
      <c r="D69" s="481">
        <v>30</v>
      </c>
      <c r="E69" s="481">
        <v>-10</v>
      </c>
      <c r="F69" s="601">
        <v>0</v>
      </c>
      <c r="G69" s="601">
        <v>0</v>
      </c>
      <c r="H69" s="601">
        <v>6</v>
      </c>
      <c r="I69" s="601">
        <v>-28</v>
      </c>
      <c r="J69" s="718">
        <v>1</v>
      </c>
      <c r="K69" s="718"/>
      <c r="L69" s="718"/>
      <c r="M69" s="718"/>
    </row>
    <row r="70" spans="1:13" ht="15">
      <c r="A70" s="525"/>
      <c r="B70" s="526"/>
      <c r="C70" s="526"/>
      <c r="D70" s="526"/>
      <c r="E70" s="526"/>
      <c r="F70" s="622"/>
      <c r="G70" s="622"/>
      <c r="H70" s="622"/>
      <c r="I70" s="622"/>
      <c r="J70" s="740"/>
      <c r="K70" s="740"/>
      <c r="L70" s="740"/>
      <c r="M70" s="740"/>
    </row>
    <row r="71" spans="1:13" ht="15.75">
      <c r="A71" s="531" t="s">
        <v>911</v>
      </c>
      <c r="B71" s="530">
        <v>0.70764409000000006</v>
      </c>
      <c r="C71" s="530">
        <v>42.845455533400191</v>
      </c>
      <c r="D71" s="530">
        <v>1.4413168917999997</v>
      </c>
      <c r="E71" s="530">
        <v>6.9303808904761084</v>
      </c>
      <c r="F71" s="624">
        <v>0</v>
      </c>
      <c r="G71" s="624">
        <v>-1.5334264647994182</v>
      </c>
      <c r="H71" s="624">
        <v>0</v>
      </c>
      <c r="I71" s="624">
        <v>-5.5359446605906895</v>
      </c>
      <c r="J71" s="742">
        <v>0</v>
      </c>
      <c r="K71" s="742"/>
      <c r="L71" s="742"/>
      <c r="M71" s="742"/>
    </row>
    <row r="72" spans="1:13">
      <c r="A72" s="583"/>
    </row>
    <row r="73" spans="1:13">
      <c r="A73" s="584"/>
    </row>
  </sheetData>
  <mergeCells count="6">
    <mergeCell ref="J4:M4"/>
    <mergeCell ref="J46:M46"/>
    <mergeCell ref="B4:E4"/>
    <mergeCell ref="B46:E46"/>
    <mergeCell ref="F4:I4"/>
    <mergeCell ref="F46:I46"/>
  </mergeCells>
  <phoneticPr fontId="12" type="noConversion"/>
  <pageMargins left="0.78740157499999996" right="0.78740157499999996" top="0.43" bottom="0.22" header="0.36" footer="0.17"/>
  <pageSetup paperSize="9" scale="58" orientation="landscape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2" enableFormatConditionsCalculation="0">
    <tabColor indexed="25"/>
    <pageSetUpPr fitToPage="1"/>
  </sheetPr>
  <dimension ref="A3:V32"/>
  <sheetViews>
    <sheetView showGridLines="0" view="pageBreakPreview" zoomScale="60" zoomScaleNormal="60" workbookViewId="0"/>
  </sheetViews>
  <sheetFormatPr defaultColWidth="9.140625" defaultRowHeight="12.75"/>
  <cols>
    <col min="1" max="1" width="76.28515625" bestFit="1" customWidth="1"/>
    <col min="2" max="4" width="10.85546875" customWidth="1"/>
    <col min="5" max="5" width="12.5703125" bestFit="1" customWidth="1"/>
    <col min="6" max="6" width="12.5703125" customWidth="1"/>
    <col min="7" max="7" width="10.85546875" customWidth="1"/>
    <col min="8" max="8" width="13.7109375" bestFit="1" customWidth="1"/>
    <col min="9" max="9" width="12.7109375" customWidth="1"/>
    <col min="10" max="10" width="12.28515625" bestFit="1" customWidth="1"/>
    <col min="11" max="11" width="13.28515625" bestFit="1" customWidth="1"/>
  </cols>
  <sheetData>
    <row r="3" spans="1:22" ht="16.5" thickBot="1">
      <c r="A3" s="465" t="s">
        <v>248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35">
        <v>2011</v>
      </c>
      <c r="C4" s="836"/>
      <c r="D4" s="836"/>
      <c r="E4" s="837"/>
      <c r="F4" s="840" t="s">
        <v>957</v>
      </c>
      <c r="G4" s="843"/>
      <c r="H4" s="843"/>
      <c r="I4" s="844"/>
      <c r="J4" s="838">
        <v>2013</v>
      </c>
      <c r="K4" s="839"/>
      <c r="L4" s="839"/>
      <c r="M4" s="857"/>
    </row>
    <row r="5" spans="1:22" ht="16.5" thickBot="1">
      <c r="A5" s="450" t="s">
        <v>842</v>
      </c>
      <c r="B5" s="810" t="s">
        <v>821</v>
      </c>
      <c r="C5" s="810" t="s">
        <v>822</v>
      </c>
      <c r="D5" s="810" t="s">
        <v>824</v>
      </c>
      <c r="E5" s="810" t="s">
        <v>825</v>
      </c>
      <c r="F5" s="811" t="s">
        <v>821</v>
      </c>
      <c r="G5" s="811" t="s">
        <v>822</v>
      </c>
      <c r="H5" s="811" t="s">
        <v>824</v>
      </c>
      <c r="I5" s="811" t="s">
        <v>825</v>
      </c>
      <c r="J5" s="812" t="s">
        <v>821</v>
      </c>
      <c r="K5" s="812" t="s">
        <v>822</v>
      </c>
      <c r="L5" s="812" t="s">
        <v>824</v>
      </c>
      <c r="M5" s="812" t="s">
        <v>825</v>
      </c>
    </row>
    <row r="6" spans="1:22" ht="15.75">
      <c r="A6" s="534" t="s">
        <v>966</v>
      </c>
      <c r="B6" s="511">
        <v>3003.35038915211</v>
      </c>
      <c r="C6" s="511">
        <v>4601.4816349041794</v>
      </c>
      <c r="D6" s="511">
        <v>2904.4853572946113</v>
      </c>
      <c r="E6" s="511">
        <v>-3292.2099619493301</v>
      </c>
      <c r="F6" s="619">
        <v>-388.34248376372199</v>
      </c>
      <c r="G6" s="619">
        <v>2422.2393474110722</v>
      </c>
      <c r="H6" s="619">
        <v>4050.5836553612398</v>
      </c>
      <c r="I6" s="625">
        <v>2943.4835436096419</v>
      </c>
      <c r="J6" s="736">
        <v>4208.7673447008201</v>
      </c>
      <c r="K6" s="736"/>
      <c r="L6" s="736"/>
      <c r="M6" s="736"/>
      <c r="N6" s="585"/>
      <c r="O6" s="585"/>
      <c r="P6" s="585"/>
      <c r="Q6" s="585"/>
      <c r="R6" s="585"/>
      <c r="S6" s="585"/>
      <c r="T6" s="585"/>
      <c r="U6" s="585"/>
      <c r="V6" s="585"/>
    </row>
    <row r="7" spans="1:22" s="5" customFormat="1" ht="15.75">
      <c r="A7" s="468" t="s">
        <v>901</v>
      </c>
      <c r="B7" s="486">
        <v>-1412.4433030009</v>
      </c>
      <c r="C7" s="486">
        <v>-1425.2859880269903</v>
      </c>
      <c r="D7" s="486">
        <v>-1779.7059268927896</v>
      </c>
      <c r="E7" s="486">
        <v>-740.83503986822052</v>
      </c>
      <c r="F7" s="605">
        <v>-1335.06104725668</v>
      </c>
      <c r="G7" s="605">
        <v>-1501.2917402006801</v>
      </c>
      <c r="H7" s="605">
        <v>-1563.6413425299997</v>
      </c>
      <c r="I7" s="626">
        <v>2657.47483827527</v>
      </c>
      <c r="J7" s="722">
        <v>-1362.84384528947</v>
      </c>
      <c r="K7" s="722"/>
      <c r="L7" s="722"/>
      <c r="M7" s="722"/>
      <c r="N7" s="585"/>
      <c r="O7" s="585"/>
      <c r="P7" s="585"/>
      <c r="Q7" s="585"/>
      <c r="R7" s="585"/>
      <c r="S7" s="585"/>
      <c r="T7" s="585"/>
      <c r="U7" s="585"/>
      <c r="V7" s="585"/>
    </row>
    <row r="8" spans="1:22" ht="15.75">
      <c r="A8" s="474" t="s">
        <v>967</v>
      </c>
      <c r="B8" s="511">
        <v>4415.7936921529899</v>
      </c>
      <c r="C8" s="511">
        <v>6026.7676229311119</v>
      </c>
      <c r="D8" s="511">
        <v>4684.1912841875001</v>
      </c>
      <c r="E8" s="511">
        <v>-2551.3749220810023</v>
      </c>
      <c r="F8" s="619">
        <v>946.71856349294706</v>
      </c>
      <c r="G8" s="619">
        <v>3923.5310876116532</v>
      </c>
      <c r="H8" s="619">
        <v>5614.2249978912978</v>
      </c>
      <c r="I8" s="625">
        <v>286.00870533450143</v>
      </c>
      <c r="J8" s="736">
        <v>5571.6111899902999</v>
      </c>
      <c r="K8" s="736"/>
      <c r="L8" s="736"/>
      <c r="M8" s="736"/>
      <c r="N8" s="585"/>
      <c r="O8" s="585"/>
      <c r="P8" s="585"/>
      <c r="Q8" s="585"/>
      <c r="R8" s="585"/>
      <c r="S8" s="585"/>
      <c r="T8" s="585"/>
      <c r="U8" s="585"/>
      <c r="V8" s="585"/>
    </row>
    <row r="9" spans="1:22" s="5" customFormat="1" ht="15.75">
      <c r="A9" s="468" t="s">
        <v>900</v>
      </c>
      <c r="B9" s="486">
        <v>-379.68984653495403</v>
      </c>
      <c r="C9" s="486">
        <v>203.78072762259004</v>
      </c>
      <c r="D9" s="486">
        <v>-432.05300540537303</v>
      </c>
      <c r="E9" s="486">
        <v>-985.08242971533321</v>
      </c>
      <c r="F9" s="605">
        <v>309.46216244887</v>
      </c>
      <c r="G9" s="605">
        <v>-1107.6506397991411</v>
      </c>
      <c r="H9" s="605">
        <v>-604.1220891175891</v>
      </c>
      <c r="I9" s="626">
        <v>-366.66273680537006</v>
      </c>
      <c r="J9" s="722">
        <v>-206.87825483425402</v>
      </c>
      <c r="K9" s="722"/>
      <c r="L9" s="722"/>
      <c r="M9" s="722"/>
      <c r="N9" s="585"/>
      <c r="O9" s="585"/>
      <c r="P9" s="585"/>
      <c r="Q9" s="585"/>
      <c r="R9" s="585"/>
      <c r="S9" s="585"/>
      <c r="T9" s="585"/>
      <c r="U9" s="585"/>
      <c r="V9" s="585"/>
    </row>
    <row r="10" spans="1:22" s="5" customFormat="1" ht="15.75">
      <c r="A10" s="468" t="s">
        <v>850</v>
      </c>
      <c r="B10" s="486">
        <v>1099.59211987598</v>
      </c>
      <c r="C10" s="486">
        <v>2562.0429752506598</v>
      </c>
      <c r="D10" s="486">
        <v>609.00304688632923</v>
      </c>
      <c r="E10" s="486">
        <v>-494.91033555287913</v>
      </c>
      <c r="F10" s="605">
        <v>595.32202242952508</v>
      </c>
      <c r="G10" s="605">
        <v>722.14181472101518</v>
      </c>
      <c r="H10" s="605">
        <v>1099.8075882932999</v>
      </c>
      <c r="I10" s="626">
        <v>367.35675525405986</v>
      </c>
      <c r="J10" s="722">
        <v>1065.8145920935201</v>
      </c>
      <c r="K10" s="722"/>
      <c r="L10" s="722"/>
      <c r="M10" s="722"/>
      <c r="N10" s="585"/>
      <c r="O10" s="585"/>
      <c r="P10" s="585"/>
      <c r="Q10" s="585"/>
      <c r="R10" s="585"/>
      <c r="S10" s="585"/>
      <c r="T10" s="585"/>
      <c r="U10" s="585"/>
      <c r="V10" s="585"/>
    </row>
    <row r="11" spans="1:22" s="5" customFormat="1" ht="15.75">
      <c r="A11" s="494" t="s">
        <v>346</v>
      </c>
      <c r="B11" s="486">
        <v>-3705.0518640167497</v>
      </c>
      <c r="C11" s="486">
        <v>-3920.42795886878</v>
      </c>
      <c r="D11" s="486">
        <v>-3798.9967797387717</v>
      </c>
      <c r="E11" s="486">
        <v>-3884.7570126564988</v>
      </c>
      <c r="F11" s="605">
        <v>-3735.6700610027397</v>
      </c>
      <c r="G11" s="605">
        <v>-3555.4272471464706</v>
      </c>
      <c r="H11" s="605">
        <v>-3430.2492960977906</v>
      </c>
      <c r="I11" s="626">
        <v>-3680.7722115623001</v>
      </c>
      <c r="J11" s="722">
        <v>-3438.0964558518904</v>
      </c>
      <c r="K11" s="722"/>
      <c r="L11" s="722"/>
      <c r="M11" s="722"/>
      <c r="N11" s="585"/>
      <c r="O11" s="585"/>
      <c r="P11" s="585"/>
      <c r="Q11" s="585"/>
      <c r="R11" s="585"/>
      <c r="S11" s="585"/>
      <c r="T11" s="585"/>
      <c r="U11" s="585"/>
      <c r="V11" s="585"/>
    </row>
    <row r="12" spans="1:22" s="5" customFormat="1" ht="15.75">
      <c r="A12" s="494" t="s">
        <v>61</v>
      </c>
      <c r="B12" s="486">
        <v>0</v>
      </c>
      <c r="C12" s="486">
        <v>-59.506795083906994</v>
      </c>
      <c r="D12" s="486">
        <v>-9.7659674932910008</v>
      </c>
      <c r="E12" s="486">
        <v>-4270.2560880229412</v>
      </c>
      <c r="F12" s="605">
        <v>-3862.15110464285</v>
      </c>
      <c r="G12" s="605">
        <v>0</v>
      </c>
      <c r="H12" s="605">
        <v>-0.66547391440963111</v>
      </c>
      <c r="I12" s="626">
        <v>-3960.1472106825304</v>
      </c>
      <c r="J12" s="722">
        <v>-2.1615437005940001</v>
      </c>
      <c r="K12" s="722"/>
      <c r="L12" s="722"/>
      <c r="M12" s="722"/>
      <c r="N12" s="585"/>
      <c r="O12" s="585"/>
      <c r="P12" s="585"/>
      <c r="Q12" s="585"/>
      <c r="R12" s="585"/>
      <c r="S12" s="585"/>
      <c r="T12" s="585"/>
      <c r="U12" s="585"/>
      <c r="V12" s="585"/>
    </row>
    <row r="13" spans="1:22" ht="16.5" customHeight="1">
      <c r="A13" s="535" t="s">
        <v>627</v>
      </c>
      <c r="B13" s="497">
        <v>7400.9610634740402</v>
      </c>
      <c r="C13" s="497">
        <v>7240.8786740105879</v>
      </c>
      <c r="D13" s="497">
        <v>8316.0039899384901</v>
      </c>
      <c r="E13" s="497">
        <v>7083.6309438666431</v>
      </c>
      <c r="F13" s="611">
        <v>7639.7555442601324</v>
      </c>
      <c r="G13" s="611">
        <v>7864.4678041025591</v>
      </c>
      <c r="H13" s="611">
        <v>8549.4542687278372</v>
      </c>
      <c r="I13" s="627">
        <v>7926.234109130608</v>
      </c>
      <c r="J13" s="728">
        <v>8152.932852283524</v>
      </c>
      <c r="K13" s="728"/>
      <c r="L13" s="728"/>
      <c r="M13" s="728"/>
      <c r="N13" s="585"/>
      <c r="O13" s="585"/>
      <c r="P13" s="585"/>
      <c r="Q13" s="585"/>
      <c r="R13" s="585"/>
      <c r="S13" s="585"/>
      <c r="T13" s="585"/>
      <c r="U13" s="585"/>
      <c r="V13" s="585"/>
    </row>
    <row r="14" spans="1:22" ht="16.5" customHeight="1">
      <c r="A14" s="494" t="s">
        <v>167</v>
      </c>
      <c r="B14" s="486">
        <v>144.17171434492289</v>
      </c>
      <c r="C14" s="486">
        <v>-12.7395765692319</v>
      </c>
      <c r="D14" s="486">
        <v>118.01349901245891</v>
      </c>
      <c r="E14" s="486">
        <v>-219.68733178855595</v>
      </c>
      <c r="F14" s="605">
        <v>-31.178655489254378</v>
      </c>
      <c r="G14" s="605">
        <v>-46.716622164842946</v>
      </c>
      <c r="H14" s="605">
        <v>-20.668481843124795</v>
      </c>
      <c r="I14" s="626">
        <v>-61.971688981980265</v>
      </c>
      <c r="J14" s="722">
        <v>-87.95572564334752</v>
      </c>
      <c r="K14" s="722"/>
      <c r="L14" s="722"/>
      <c r="M14" s="722"/>
      <c r="N14" s="585"/>
      <c r="O14" s="585"/>
      <c r="P14" s="585"/>
      <c r="Q14" s="585"/>
      <c r="R14" s="585"/>
      <c r="S14" s="585"/>
      <c r="T14" s="585"/>
      <c r="U14" s="585"/>
      <c r="V14" s="585"/>
    </row>
    <row r="15" spans="1:22" ht="16.5" customHeight="1">
      <c r="A15" s="494" t="s">
        <v>803</v>
      </c>
      <c r="B15" s="486">
        <v>-119.18651278537</v>
      </c>
      <c r="C15" s="486">
        <v>-203.70728755574407</v>
      </c>
      <c r="D15" s="486">
        <v>-94.411697309687952</v>
      </c>
      <c r="E15" s="486">
        <v>-114.78309711698904</v>
      </c>
      <c r="F15" s="605">
        <v>-90.047507901244998</v>
      </c>
      <c r="G15" s="605">
        <v>-153.75642854092098</v>
      </c>
      <c r="H15" s="605">
        <v>-241.016633179759</v>
      </c>
      <c r="I15" s="626">
        <v>-207.08050753137809</v>
      </c>
      <c r="J15" s="722">
        <v>-180.34564793305697</v>
      </c>
      <c r="K15" s="722"/>
      <c r="L15" s="722"/>
      <c r="M15" s="722"/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2" ht="16.5" customHeight="1">
      <c r="A16" s="494" t="s">
        <v>894</v>
      </c>
      <c r="B16" s="486">
        <v>16.86964</v>
      </c>
      <c r="C16" s="830">
        <v>0</v>
      </c>
      <c r="D16" s="830">
        <v>0</v>
      </c>
      <c r="E16" s="668">
        <v>0.66988584999999645</v>
      </c>
      <c r="F16" s="831">
        <v>0</v>
      </c>
      <c r="G16" s="669">
        <v>1.4231698275210001</v>
      </c>
      <c r="H16" s="669">
        <v>-8.8065730716310018</v>
      </c>
      <c r="I16" s="626">
        <v>-8.2046436716330025</v>
      </c>
      <c r="J16" s="743">
        <v>-1.4269860000000001</v>
      </c>
      <c r="K16" s="743"/>
      <c r="L16" s="743"/>
      <c r="M16" s="743"/>
      <c r="N16" s="585"/>
      <c r="O16" s="585"/>
      <c r="P16" s="585"/>
      <c r="Q16" s="585"/>
      <c r="R16" s="585"/>
      <c r="S16" s="585"/>
      <c r="T16" s="585"/>
      <c r="U16" s="585"/>
      <c r="V16" s="585"/>
    </row>
    <row r="17" spans="1:22" ht="16.5" customHeight="1">
      <c r="A17" s="667" t="s">
        <v>246</v>
      </c>
      <c r="B17" s="497">
        <v>7359.1062219144869</v>
      </c>
      <c r="C17" s="497">
        <v>7457.3255381355639</v>
      </c>
      <c r="D17" s="497">
        <v>8292.4021882357192</v>
      </c>
      <c r="E17" s="497">
        <v>7417.4314869221889</v>
      </c>
      <c r="F17" s="611">
        <v>7760.9817076506315</v>
      </c>
      <c r="G17" s="611">
        <v>8063.5176849808013</v>
      </c>
      <c r="H17" s="611">
        <v>8819.9459568223519</v>
      </c>
      <c r="I17" s="627">
        <v>8203.4909493156047</v>
      </c>
      <c r="J17" s="728">
        <v>8422.6612118599278</v>
      </c>
      <c r="K17" s="728"/>
      <c r="L17" s="728"/>
      <c r="M17" s="728"/>
      <c r="N17" s="585"/>
      <c r="O17" s="585"/>
      <c r="P17" s="585"/>
      <c r="Q17" s="585"/>
      <c r="R17" s="585"/>
      <c r="S17" s="585"/>
      <c r="T17" s="585"/>
      <c r="U17" s="585"/>
      <c r="V17" s="585"/>
    </row>
    <row r="18" spans="1:22" ht="15.75">
      <c r="A18" s="494"/>
      <c r="B18" s="486"/>
      <c r="C18" s="670"/>
      <c r="D18" s="670"/>
      <c r="E18" s="670"/>
      <c r="F18" s="671"/>
      <c r="G18" s="671"/>
      <c r="H18" s="671"/>
      <c r="I18" s="625"/>
      <c r="J18" s="744"/>
      <c r="K18" s="744"/>
      <c r="L18" s="744"/>
      <c r="M18" s="744"/>
      <c r="N18" s="585"/>
      <c r="O18" s="585"/>
      <c r="P18" s="585"/>
      <c r="Q18" s="585"/>
      <c r="R18" s="585"/>
      <c r="S18" s="585"/>
      <c r="T18" s="585"/>
      <c r="U18" s="585"/>
      <c r="V18" s="585"/>
    </row>
    <row r="19" spans="1:22" ht="15.75">
      <c r="A19" s="460" t="s">
        <v>961</v>
      </c>
      <c r="B19" s="511">
        <v>3695.8914188119702</v>
      </c>
      <c r="C19" s="511">
        <v>3260.9439200579004</v>
      </c>
      <c r="D19" s="511">
        <v>4507.2412427064282</v>
      </c>
      <c r="E19" s="511">
        <v>-1071.3821568127987</v>
      </c>
      <c r="F19" s="619">
        <v>41.934378614542602</v>
      </c>
      <c r="G19" s="619">
        <v>4309.0399126897983</v>
      </c>
      <c r="H19" s="619">
        <v>5118.5394987156378</v>
      </c>
      <c r="I19" s="625">
        <v>285.31468688578025</v>
      </c>
      <c r="J19" s="736">
        <v>4712.6748527310401</v>
      </c>
      <c r="K19" s="736"/>
      <c r="L19" s="736"/>
      <c r="M19" s="736"/>
      <c r="N19" s="585"/>
      <c r="O19" s="585"/>
      <c r="P19" s="585"/>
      <c r="Q19" s="585"/>
      <c r="R19" s="585"/>
      <c r="S19" s="585"/>
      <c r="T19" s="585"/>
      <c r="U19" s="585"/>
      <c r="V19" s="585"/>
    </row>
    <row r="20" spans="1:22" s="5" customFormat="1" ht="15.75">
      <c r="A20" s="493" t="s">
        <v>61</v>
      </c>
      <c r="B20" s="486">
        <v>0</v>
      </c>
      <c r="C20" s="486">
        <v>-59.506795083906994</v>
      </c>
      <c r="D20" s="486">
        <v>-9.7659674932910008</v>
      </c>
      <c r="E20" s="486">
        <v>-4270.2560880229394</v>
      </c>
      <c r="F20" s="605">
        <v>-3862.15110696685</v>
      </c>
      <c r="G20" s="605">
        <v>0</v>
      </c>
      <c r="H20" s="605">
        <v>-0.6654489689908587</v>
      </c>
      <c r="I20" s="626">
        <v>-3960.1472930105861</v>
      </c>
      <c r="J20" s="722">
        <v>-2.1615854792399976</v>
      </c>
      <c r="K20" s="722"/>
      <c r="L20" s="722"/>
      <c r="M20" s="722"/>
      <c r="N20" s="585"/>
      <c r="O20" s="585"/>
      <c r="P20" s="585"/>
      <c r="Q20" s="585"/>
      <c r="R20" s="585"/>
      <c r="S20" s="585"/>
      <c r="T20" s="585"/>
      <c r="U20" s="585"/>
      <c r="V20" s="585"/>
    </row>
    <row r="21" spans="1:22" s="5" customFormat="1" ht="15.75">
      <c r="A21" s="494" t="s">
        <v>229</v>
      </c>
      <c r="B21" s="486">
        <v>41.854841559552895</v>
      </c>
      <c r="C21" s="486">
        <v>-216.44686412497595</v>
      </c>
      <c r="D21" s="486">
        <v>23.601801702770956</v>
      </c>
      <c r="E21" s="486">
        <v>-333.80054305554495</v>
      </c>
      <c r="F21" s="605">
        <v>-121.22616339049938</v>
      </c>
      <c r="G21" s="605">
        <v>-199.0498808782429</v>
      </c>
      <c r="H21" s="605">
        <v>-270.49168809451481</v>
      </c>
      <c r="I21" s="626">
        <v>-277.25684018499135</v>
      </c>
      <c r="J21" s="722">
        <v>-269.7283595764045</v>
      </c>
      <c r="K21" s="722"/>
      <c r="L21" s="722"/>
      <c r="M21" s="722"/>
      <c r="N21" s="585"/>
      <c r="O21" s="585"/>
      <c r="P21" s="585"/>
      <c r="Q21" s="585"/>
      <c r="R21" s="585"/>
      <c r="S21" s="585"/>
      <c r="T21" s="585"/>
      <c r="U21" s="585"/>
      <c r="V21" s="585"/>
    </row>
    <row r="22" spans="1:22" ht="15.75">
      <c r="A22" s="498" t="s">
        <v>968</v>
      </c>
      <c r="B22" s="497">
        <v>3654.0543578977372</v>
      </c>
      <c r="C22" s="497">
        <v>3536.8975792667829</v>
      </c>
      <c r="D22" s="497">
        <v>4493.4054084969484</v>
      </c>
      <c r="E22" s="497">
        <v>3532.6744742656865</v>
      </c>
      <c r="F22" s="611">
        <v>4025.3116489718923</v>
      </c>
      <c r="G22" s="611">
        <v>4508.0904304103369</v>
      </c>
      <c r="H22" s="611">
        <v>5389.6966357791425</v>
      </c>
      <c r="I22" s="627">
        <v>4522.7188200813598</v>
      </c>
      <c r="J22" s="728">
        <v>4984.5647977866847</v>
      </c>
      <c r="K22" s="728"/>
      <c r="L22" s="728"/>
      <c r="M22" s="728"/>
      <c r="N22" s="585"/>
      <c r="O22" s="585"/>
      <c r="P22" s="585"/>
      <c r="Q22" s="585"/>
      <c r="R22" s="585"/>
      <c r="S22" s="585"/>
      <c r="T22" s="585"/>
      <c r="U22" s="585"/>
      <c r="V22" s="585"/>
    </row>
    <row r="23" spans="1:22" ht="15.75">
      <c r="A23" s="494"/>
      <c r="B23" s="486"/>
      <c r="C23" s="670"/>
      <c r="D23" s="670"/>
      <c r="E23" s="670"/>
      <c r="F23" s="671"/>
      <c r="G23" s="671"/>
      <c r="H23" s="671"/>
      <c r="I23" s="625"/>
      <c r="J23" s="744"/>
      <c r="K23" s="744"/>
      <c r="L23" s="744"/>
      <c r="M23" s="744"/>
      <c r="N23" s="585"/>
      <c r="O23" s="585"/>
      <c r="P23" s="585"/>
      <c r="Q23" s="585"/>
      <c r="R23" s="585"/>
      <c r="S23" s="585"/>
      <c r="T23" s="585"/>
      <c r="U23" s="585"/>
      <c r="V23" s="585"/>
    </row>
    <row r="24" spans="1:22" ht="15.75">
      <c r="A24" s="499" t="s">
        <v>962</v>
      </c>
      <c r="B24" s="511">
        <v>4415.7936921529899</v>
      </c>
      <c r="C24" s="511">
        <v>6026.7676229311119</v>
      </c>
      <c r="D24" s="511">
        <v>4684.1912841875001</v>
      </c>
      <c r="E24" s="511">
        <v>-2551.3749220810023</v>
      </c>
      <c r="F24" s="619">
        <v>946.71856349294706</v>
      </c>
      <c r="G24" s="619">
        <v>3923.5310876116532</v>
      </c>
      <c r="H24" s="619">
        <v>5614.2249978912978</v>
      </c>
      <c r="I24" s="625">
        <v>286.00870533450143</v>
      </c>
      <c r="J24" s="736">
        <v>5571.6111899902999</v>
      </c>
      <c r="K24" s="736"/>
      <c r="L24" s="736"/>
      <c r="M24" s="736"/>
      <c r="N24" s="585"/>
      <c r="O24" s="585"/>
      <c r="P24" s="585"/>
      <c r="Q24" s="585"/>
      <c r="R24" s="585"/>
      <c r="S24" s="585"/>
      <c r="T24" s="585"/>
      <c r="U24" s="585"/>
      <c r="V24" s="585"/>
    </row>
    <row r="25" spans="1:22" s="5" customFormat="1" ht="15.75">
      <c r="A25" s="493" t="s">
        <v>911</v>
      </c>
      <c r="B25" s="486">
        <v>0.70764409000000006</v>
      </c>
      <c r="C25" s="486">
        <v>42.845455533400191</v>
      </c>
      <c r="D25" s="486">
        <v>1.4413168917999997</v>
      </c>
      <c r="E25" s="486">
        <v>6.9303808904761084</v>
      </c>
      <c r="F25" s="832">
        <v>0</v>
      </c>
      <c r="G25" s="605">
        <v>-1.5334264647994182</v>
      </c>
      <c r="H25" s="605">
        <v>0</v>
      </c>
      <c r="I25" s="626">
        <v>-5.5359446605906895</v>
      </c>
      <c r="J25" s="722">
        <v>0</v>
      </c>
      <c r="K25" s="722"/>
      <c r="L25" s="722"/>
      <c r="M25" s="722"/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s="5" customFormat="1" ht="15.75">
      <c r="A26" s="536" t="s">
        <v>910</v>
      </c>
      <c r="B26" s="486">
        <v>-1</v>
      </c>
      <c r="C26" s="486">
        <v>1100</v>
      </c>
      <c r="D26" s="486">
        <v>30</v>
      </c>
      <c r="E26" s="486">
        <v>-10</v>
      </c>
      <c r="F26" s="605">
        <v>0</v>
      </c>
      <c r="G26" s="605">
        <v>0</v>
      </c>
      <c r="H26" s="605">
        <v>6</v>
      </c>
      <c r="I26" s="626">
        <v>-28</v>
      </c>
      <c r="J26" s="722">
        <v>1</v>
      </c>
      <c r="K26" s="722"/>
      <c r="L26" s="722"/>
      <c r="M26" s="722"/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s="5" customFormat="1" ht="15.75">
      <c r="A27" s="493" t="s">
        <v>61</v>
      </c>
      <c r="B27" s="486">
        <v>0</v>
      </c>
      <c r="C27" s="486">
        <v>-59.506795083906994</v>
      </c>
      <c r="D27" s="486">
        <v>-9.7659674932910008</v>
      </c>
      <c r="E27" s="486">
        <v>-4270.2560880229394</v>
      </c>
      <c r="F27" s="605">
        <v>-3862.15110696685</v>
      </c>
      <c r="G27" s="605">
        <v>0</v>
      </c>
      <c r="H27" s="605">
        <v>-0.6654489689908587</v>
      </c>
      <c r="I27" s="626">
        <v>-3960.1472930105861</v>
      </c>
      <c r="J27" s="722">
        <v>-2.1615854792399976</v>
      </c>
      <c r="K27" s="722"/>
      <c r="L27" s="722"/>
      <c r="M27" s="722"/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s="5" customFormat="1" ht="15.75">
      <c r="A28" s="494" t="s">
        <v>229</v>
      </c>
      <c r="B28" s="486">
        <v>41.854841559552895</v>
      </c>
      <c r="C28" s="486">
        <v>-216.44686412497595</v>
      </c>
      <c r="D28" s="486">
        <v>23.601801702770956</v>
      </c>
      <c r="E28" s="486">
        <v>-333.80054305554495</v>
      </c>
      <c r="F28" s="605">
        <v>-121.22616339049938</v>
      </c>
      <c r="G28" s="605">
        <v>-199.0498808782429</v>
      </c>
      <c r="H28" s="605">
        <v>-270.49168809451481</v>
      </c>
      <c r="I28" s="626">
        <v>-277.25684018499135</v>
      </c>
      <c r="J28" s="722">
        <v>-269.7283595764045</v>
      </c>
      <c r="K28" s="722"/>
      <c r="L28" s="722"/>
      <c r="M28" s="722"/>
      <c r="N28" s="585"/>
      <c r="O28" s="585"/>
      <c r="P28" s="585"/>
      <c r="Q28" s="585"/>
      <c r="R28" s="585"/>
      <c r="S28" s="585"/>
      <c r="T28" s="585"/>
      <c r="U28" s="585"/>
      <c r="V28" s="585"/>
    </row>
    <row r="29" spans="1:22" ht="15.75">
      <c r="A29" s="498" t="s">
        <v>969</v>
      </c>
      <c r="B29" s="497">
        <v>4374.2489871487569</v>
      </c>
      <c r="C29" s="497">
        <v>5159.8758266065934</v>
      </c>
      <c r="D29" s="497">
        <v>4638.9141330862203</v>
      </c>
      <c r="E29" s="497">
        <v>2055.7513281070078</v>
      </c>
      <c r="F29" s="611">
        <v>4930.0676384754961</v>
      </c>
      <c r="G29" s="611">
        <v>4124.1150317969923</v>
      </c>
      <c r="H29" s="611">
        <v>5879.8231005311118</v>
      </c>
      <c r="I29" s="627">
        <v>4556.9487831906699</v>
      </c>
      <c r="J29" s="728">
        <v>5842.0979591213445</v>
      </c>
      <c r="K29" s="728"/>
      <c r="L29" s="728"/>
      <c r="M29" s="728"/>
      <c r="N29" s="585"/>
      <c r="O29" s="585"/>
      <c r="P29" s="585"/>
      <c r="Q29" s="585"/>
      <c r="R29" s="585"/>
      <c r="S29" s="585"/>
      <c r="T29" s="585"/>
      <c r="U29" s="585"/>
      <c r="V29" s="585"/>
    </row>
    <row r="30" spans="1:22" ht="15.75">
      <c r="J30" s="585"/>
      <c r="K30" s="585"/>
      <c r="L30" s="585"/>
      <c r="M30" s="585"/>
      <c r="N30" s="585"/>
      <c r="O30" s="585"/>
      <c r="P30" s="585"/>
      <c r="Q30" s="585"/>
      <c r="R30" s="585"/>
    </row>
    <row r="31" spans="1:22" ht="15.75">
      <c r="A31" s="71"/>
      <c r="J31" s="585"/>
      <c r="K31" s="585"/>
      <c r="L31" s="585"/>
      <c r="M31" s="585"/>
      <c r="N31" s="585"/>
      <c r="O31" s="585"/>
      <c r="P31" s="585"/>
      <c r="Q31" s="585"/>
      <c r="R31" s="585"/>
    </row>
    <row r="32" spans="1:22">
      <c r="A32" s="71"/>
    </row>
  </sheetData>
  <mergeCells count="3">
    <mergeCell ref="B4:E4"/>
    <mergeCell ref="J4:M4"/>
    <mergeCell ref="F4:I4"/>
  </mergeCells>
  <phoneticPr fontId="12" type="noConversion"/>
  <pageMargins left="0.41" right="0.28999999999999998" top="0.984251969" bottom="0.984251969" header="0.5" footer="0.5"/>
  <pageSetup paperSize="9" scale="6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 enableFormatConditionsCalculation="0">
    <tabColor indexed="25"/>
    <pageSetUpPr fitToPage="1"/>
  </sheetPr>
  <dimension ref="A4:R60"/>
  <sheetViews>
    <sheetView showGridLines="0" view="pageBreakPreview" zoomScale="60" zoomScaleNormal="60" workbookViewId="0">
      <selection activeCell="A3" sqref="A3"/>
    </sheetView>
  </sheetViews>
  <sheetFormatPr defaultColWidth="9.140625" defaultRowHeight="12.75"/>
  <cols>
    <col min="1" max="1" width="104.140625" customWidth="1"/>
    <col min="2" max="10" width="12.5703125" bestFit="1" customWidth="1"/>
    <col min="11" max="13" width="13.7109375" bestFit="1" customWidth="1"/>
  </cols>
  <sheetData>
    <row r="4" spans="1:18" ht="16.5" thickBot="1">
      <c r="A4" s="537" t="s">
        <v>160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18" ht="16.5" thickBot="1">
      <c r="A5" s="506" t="s">
        <v>152</v>
      </c>
      <c r="B5" s="835">
        <v>2011</v>
      </c>
      <c r="C5" s="836"/>
      <c r="D5" s="836"/>
      <c r="E5" s="837"/>
      <c r="F5" s="840">
        <v>2012</v>
      </c>
      <c r="G5" s="843"/>
      <c r="H5" s="843"/>
      <c r="I5" s="844"/>
      <c r="J5" s="838">
        <v>2013</v>
      </c>
      <c r="K5" s="839"/>
      <c r="L5" s="839"/>
      <c r="M5" s="857"/>
    </row>
    <row r="6" spans="1:18" ht="16.5" thickBot="1">
      <c r="A6" s="507" t="s">
        <v>842</v>
      </c>
      <c r="B6" s="802" t="s">
        <v>821</v>
      </c>
      <c r="C6" s="802" t="s">
        <v>822</v>
      </c>
      <c r="D6" s="802" t="s">
        <v>824</v>
      </c>
      <c r="E6" s="802" t="s">
        <v>825</v>
      </c>
      <c r="F6" s="804" t="s">
        <v>821</v>
      </c>
      <c r="G6" s="804" t="s">
        <v>822</v>
      </c>
      <c r="H6" s="804" t="s">
        <v>824</v>
      </c>
      <c r="I6" s="804" t="s">
        <v>825</v>
      </c>
      <c r="J6" s="751" t="s">
        <v>821</v>
      </c>
      <c r="K6" s="751" t="s">
        <v>822</v>
      </c>
      <c r="L6" s="751" t="s">
        <v>824</v>
      </c>
      <c r="M6" s="751" t="s">
        <v>825</v>
      </c>
      <c r="N6" s="585"/>
      <c r="O6" s="585"/>
      <c r="P6" s="585"/>
      <c r="Q6" s="585"/>
      <c r="R6" s="585"/>
    </row>
    <row r="7" spans="1:18" ht="18.75">
      <c r="A7" s="538" t="s">
        <v>257</v>
      </c>
      <c r="B7" s="509">
        <v>-2645.3478738083118</v>
      </c>
      <c r="C7" s="509">
        <v>-2890.4557103109532</v>
      </c>
      <c r="D7" s="509">
        <v>-2772.0825328383144</v>
      </c>
      <c r="E7" s="509">
        <v>-2854.5955792898676</v>
      </c>
      <c r="F7" s="618">
        <v>-2699.63315283464</v>
      </c>
      <c r="G7" s="618">
        <v>-2567.2389443579705</v>
      </c>
      <c r="H7" s="618">
        <v>-2409.1797892078903</v>
      </c>
      <c r="I7" s="618">
        <v>-2605.5240889789984</v>
      </c>
      <c r="J7" s="735">
        <v>-2412.61338026764</v>
      </c>
      <c r="K7" s="735"/>
      <c r="L7" s="735"/>
      <c r="M7" s="735"/>
      <c r="N7" s="585"/>
      <c r="O7" s="585"/>
      <c r="P7" s="585"/>
      <c r="Q7" s="585"/>
      <c r="R7" s="585"/>
    </row>
    <row r="8" spans="1:18" ht="18.75">
      <c r="A8" s="514" t="s">
        <v>171</v>
      </c>
      <c r="B8" s="490">
        <v>-1059.703990208438</v>
      </c>
      <c r="C8" s="490">
        <v>-1029.9722485578368</v>
      </c>
      <c r="D8" s="490">
        <v>-1026.9142469004455</v>
      </c>
      <c r="E8" s="490">
        <v>-1030.161433366633</v>
      </c>
      <c r="F8" s="608">
        <v>-1036.0369081681001</v>
      </c>
      <c r="G8" s="608">
        <v>-988.18830278849964</v>
      </c>
      <c r="H8" s="608">
        <v>-1021.0695068898985</v>
      </c>
      <c r="I8" s="608">
        <v>-1075.2481225833017</v>
      </c>
      <c r="J8" s="725">
        <v>-1025.4830755842499</v>
      </c>
      <c r="K8" s="725"/>
      <c r="L8" s="725"/>
      <c r="M8" s="725"/>
      <c r="N8" s="585"/>
      <c r="O8" s="585"/>
      <c r="P8" s="585"/>
      <c r="Q8" s="585"/>
      <c r="R8" s="585"/>
    </row>
    <row r="9" spans="1:18" ht="15.75">
      <c r="A9" s="460" t="s">
        <v>812</v>
      </c>
      <c r="B9" s="511">
        <v>-3705.0518640167497</v>
      </c>
      <c r="C9" s="511">
        <v>-3920.42795886879</v>
      </c>
      <c r="D9" s="511">
        <v>-3798.9967797387599</v>
      </c>
      <c r="E9" s="511">
        <v>-3884.7570126565006</v>
      </c>
      <c r="F9" s="619">
        <v>-3735.6700610027401</v>
      </c>
      <c r="G9" s="619">
        <v>-3555.4272471464701</v>
      </c>
      <c r="H9" s="619">
        <v>-3430.2492960977888</v>
      </c>
      <c r="I9" s="619">
        <v>-3680.7722115623001</v>
      </c>
      <c r="J9" s="736">
        <v>-3438.0964558518899</v>
      </c>
      <c r="K9" s="736"/>
      <c r="L9" s="736"/>
      <c r="M9" s="736"/>
      <c r="N9" s="585"/>
      <c r="O9" s="585"/>
      <c r="P9" s="585"/>
      <c r="Q9" s="585"/>
      <c r="R9" s="585"/>
    </row>
    <row r="10" spans="1:18" ht="18.75">
      <c r="A10" s="542" t="s">
        <v>145</v>
      </c>
      <c r="B10" s="486">
        <v>0</v>
      </c>
      <c r="C10" s="486">
        <v>-17.765155740141999</v>
      </c>
      <c r="D10" s="486">
        <v>-10.156136201477999</v>
      </c>
      <c r="E10" s="486">
        <v>-7.7896683667950022</v>
      </c>
      <c r="F10" s="605">
        <v>-3748.3148376895401</v>
      </c>
      <c r="G10" s="605">
        <v>0</v>
      </c>
      <c r="H10" s="605">
        <v>0</v>
      </c>
      <c r="I10" s="605">
        <v>0</v>
      </c>
      <c r="J10" s="722">
        <v>0</v>
      </c>
      <c r="K10" s="722"/>
      <c r="L10" s="722"/>
      <c r="M10" s="722"/>
      <c r="N10" s="585"/>
      <c r="O10" s="585"/>
      <c r="P10" s="585"/>
      <c r="Q10" s="585"/>
      <c r="R10" s="585"/>
    </row>
    <row r="11" spans="1:18" ht="15.75">
      <c r="A11" s="455" t="s">
        <v>161</v>
      </c>
      <c r="B11" s="486">
        <v>0</v>
      </c>
      <c r="C11" s="486">
        <v>-36.775728333765002</v>
      </c>
      <c r="D11" s="486">
        <v>0</v>
      </c>
      <c r="E11" s="486">
        <v>-1400.3688270290088</v>
      </c>
      <c r="F11" s="605">
        <v>0</v>
      </c>
      <c r="G11" s="605">
        <v>0</v>
      </c>
      <c r="H11" s="605">
        <v>0</v>
      </c>
      <c r="I11" s="605">
        <v>-3960.1776036620004</v>
      </c>
      <c r="J11" s="722">
        <v>0</v>
      </c>
      <c r="K11" s="722"/>
      <c r="L11" s="722"/>
      <c r="M11" s="722"/>
      <c r="N11" s="585"/>
      <c r="O11" s="585"/>
      <c r="P11" s="585"/>
      <c r="Q11" s="585"/>
      <c r="R11" s="585"/>
    </row>
    <row r="12" spans="1:18" ht="18.75">
      <c r="A12" s="471" t="s">
        <v>166</v>
      </c>
      <c r="B12" s="490">
        <v>0</v>
      </c>
      <c r="C12" s="490">
        <v>-4.9659110100000001</v>
      </c>
      <c r="D12" s="490">
        <v>0</v>
      </c>
      <c r="E12" s="490">
        <v>-2862.0975926271403</v>
      </c>
      <c r="F12" s="608">
        <v>-113.836175524</v>
      </c>
      <c r="G12" s="608">
        <v>0</v>
      </c>
      <c r="H12" s="608">
        <v>-0.64196658952999996</v>
      </c>
      <c r="I12" s="608">
        <v>0</v>
      </c>
      <c r="J12" s="725">
        <v>-2.1506767386460002</v>
      </c>
      <c r="K12" s="725"/>
      <c r="L12" s="725"/>
      <c r="M12" s="725"/>
      <c r="N12" s="585"/>
      <c r="O12" s="585"/>
      <c r="P12" s="585"/>
      <c r="Q12" s="585"/>
      <c r="R12" s="585"/>
    </row>
    <row r="13" spans="1:18" ht="15.75">
      <c r="A13" s="460" t="s">
        <v>162</v>
      </c>
      <c r="B13" s="511">
        <v>0</v>
      </c>
      <c r="C13" s="511">
        <v>-59.506795083906994</v>
      </c>
      <c r="D13" s="511">
        <v>-9.7659674932910008</v>
      </c>
      <c r="E13" s="511">
        <v>-4270.2560880229439</v>
      </c>
      <c r="F13" s="619">
        <v>-3862.15110464285</v>
      </c>
      <c r="G13" s="619">
        <v>0</v>
      </c>
      <c r="H13" s="619">
        <v>-0.66547391440326464</v>
      </c>
      <c r="I13" s="619">
        <v>-3960.1472106825408</v>
      </c>
      <c r="J13" s="736">
        <v>-2.1615437005939975</v>
      </c>
      <c r="K13" s="736"/>
      <c r="L13" s="736"/>
      <c r="M13" s="736"/>
      <c r="N13" s="585"/>
      <c r="O13" s="585"/>
      <c r="P13" s="585"/>
      <c r="Q13" s="585"/>
      <c r="R13" s="585"/>
    </row>
    <row r="14" spans="1:18" ht="15.75">
      <c r="A14" s="475" t="s">
        <v>163</v>
      </c>
      <c r="B14" s="491">
        <v>-3705.0696446620695</v>
      </c>
      <c r="C14" s="491">
        <v>-3979.9347539526971</v>
      </c>
      <c r="D14" s="491">
        <v>-3808.762747232051</v>
      </c>
      <c r="E14" s="491">
        <v>-8155.0131006794436</v>
      </c>
      <c r="F14" s="609">
        <v>-7597.8211656455896</v>
      </c>
      <c r="G14" s="609">
        <v>-3555.4278914127663</v>
      </c>
      <c r="H14" s="609">
        <v>-3430.9147700121921</v>
      </c>
      <c r="I14" s="609">
        <v>-7640.9194222448423</v>
      </c>
      <c r="J14" s="726">
        <v>-3440.2579995524839</v>
      </c>
      <c r="K14" s="726"/>
      <c r="L14" s="726"/>
      <c r="M14" s="726"/>
      <c r="N14" s="585"/>
      <c r="O14" s="585"/>
      <c r="P14" s="585"/>
      <c r="Q14" s="585"/>
      <c r="R14" s="585"/>
    </row>
    <row r="15" spans="1:18" ht="18.75">
      <c r="A15" s="681" t="s">
        <v>588</v>
      </c>
      <c r="B15" s="486"/>
      <c r="C15" s="486"/>
      <c r="D15" s="486"/>
      <c r="E15" s="486"/>
      <c r="F15" s="605"/>
      <c r="G15" s="605"/>
      <c r="H15" s="605"/>
      <c r="I15" s="605"/>
      <c r="J15" s="722"/>
      <c r="K15" s="722"/>
      <c r="L15" s="722"/>
      <c r="M15" s="722"/>
      <c r="N15" s="585"/>
      <c r="O15" s="585"/>
      <c r="P15" s="585"/>
      <c r="Q15" s="585"/>
      <c r="R15" s="585"/>
    </row>
    <row r="16" spans="1:18" ht="18.75">
      <c r="A16" s="682" t="s">
        <v>258</v>
      </c>
      <c r="B16" s="490"/>
      <c r="C16" s="490"/>
      <c r="D16" s="490"/>
      <c r="E16" s="490"/>
      <c r="F16" s="608"/>
      <c r="G16" s="608"/>
      <c r="H16" s="608"/>
      <c r="I16" s="608"/>
      <c r="J16" s="725"/>
      <c r="K16" s="725"/>
      <c r="L16" s="725"/>
      <c r="M16" s="725"/>
      <c r="N16" s="585"/>
      <c r="O16" s="585"/>
      <c r="P16" s="585"/>
      <c r="Q16" s="585"/>
      <c r="R16" s="585"/>
    </row>
    <row r="17" spans="1:18" ht="16.5" thickBot="1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85"/>
      <c r="O17" s="585"/>
      <c r="P17" s="585"/>
      <c r="Q17" s="585"/>
      <c r="R17" s="585"/>
    </row>
    <row r="18" spans="1:18" ht="16.5" thickBot="1">
      <c r="A18" s="506" t="s">
        <v>152</v>
      </c>
      <c r="B18" s="835">
        <v>2011</v>
      </c>
      <c r="C18" s="836"/>
      <c r="D18" s="836"/>
      <c r="E18" s="837"/>
      <c r="F18" s="840">
        <v>2012</v>
      </c>
      <c r="G18" s="843"/>
      <c r="H18" s="843"/>
      <c r="I18" s="844"/>
      <c r="J18" s="838">
        <v>2013</v>
      </c>
      <c r="K18" s="839"/>
      <c r="L18" s="839"/>
      <c r="M18" s="857"/>
      <c r="N18" s="585"/>
      <c r="O18" s="585"/>
      <c r="P18" s="585"/>
      <c r="Q18" s="585"/>
      <c r="R18" s="585"/>
    </row>
    <row r="19" spans="1:18" ht="16.5" thickBot="1">
      <c r="A19" s="507" t="s">
        <v>842</v>
      </c>
      <c r="B19" s="802" t="s">
        <v>821</v>
      </c>
      <c r="C19" s="802" t="s">
        <v>822</v>
      </c>
      <c r="D19" s="802" t="s">
        <v>824</v>
      </c>
      <c r="E19" s="802" t="s">
        <v>825</v>
      </c>
      <c r="F19" s="804" t="s">
        <v>821</v>
      </c>
      <c r="G19" s="804" t="s">
        <v>822</v>
      </c>
      <c r="H19" s="804" t="s">
        <v>824</v>
      </c>
      <c r="I19" s="804" t="s">
        <v>825</v>
      </c>
      <c r="J19" s="751" t="s">
        <v>821</v>
      </c>
      <c r="K19" s="751" t="s">
        <v>822</v>
      </c>
      <c r="L19" s="751" t="s">
        <v>824</v>
      </c>
      <c r="M19" s="751" t="s">
        <v>825</v>
      </c>
      <c r="N19" s="585"/>
      <c r="O19" s="585"/>
      <c r="P19" s="585"/>
      <c r="Q19" s="585"/>
      <c r="R19" s="585"/>
    </row>
    <row r="20" spans="1:18" ht="18.75">
      <c r="A20" s="539" t="s">
        <v>335</v>
      </c>
      <c r="B20" s="509"/>
      <c r="C20" s="509"/>
      <c r="D20" s="509"/>
      <c r="E20" s="509"/>
      <c r="F20" s="618"/>
      <c r="G20" s="618"/>
      <c r="H20" s="618"/>
      <c r="I20" s="618"/>
      <c r="J20" s="735"/>
      <c r="K20" s="735"/>
      <c r="L20" s="735"/>
      <c r="M20" s="735"/>
      <c r="N20" s="585"/>
      <c r="O20" s="585"/>
      <c r="P20" s="585"/>
      <c r="Q20" s="585"/>
      <c r="R20" s="585"/>
    </row>
    <row r="21" spans="1:18" ht="15.75">
      <c r="A21" s="479" t="s">
        <v>172</v>
      </c>
      <c r="B21" s="486">
        <v>-642.06572008000001</v>
      </c>
      <c r="C21" s="486">
        <v>-656.09952392199</v>
      </c>
      <c r="D21" s="486">
        <v>-665.87672967099002</v>
      </c>
      <c r="E21" s="486">
        <v>-667.50434016100007</v>
      </c>
      <c r="F21" s="605">
        <v>-527.13548097066405</v>
      </c>
      <c r="G21" s="605">
        <v>-532.96790483066593</v>
      </c>
      <c r="H21" s="605">
        <v>-539.13298043044006</v>
      </c>
      <c r="I21" s="605">
        <v>-551.08483513000033</v>
      </c>
      <c r="J21" s="722">
        <v>-578.39084223775001</v>
      </c>
      <c r="K21" s="722"/>
      <c r="L21" s="722"/>
      <c r="M21" s="722"/>
      <c r="N21" s="585"/>
      <c r="O21" s="585"/>
      <c r="P21" s="585"/>
      <c r="Q21" s="585"/>
      <c r="R21" s="585"/>
    </row>
    <row r="22" spans="1:18" ht="15.75">
      <c r="A22" s="479" t="s">
        <v>140</v>
      </c>
      <c r="B22" s="486">
        <v>-327.23704949433773</v>
      </c>
      <c r="C22" s="486">
        <v>-326.36876826282105</v>
      </c>
      <c r="D22" s="486">
        <v>-278.03671279752825</v>
      </c>
      <c r="E22" s="486">
        <v>-222.63097325760396</v>
      </c>
      <c r="F22" s="605">
        <v>-185.726047635512</v>
      </c>
      <c r="G22" s="605">
        <v>-188.99760688833996</v>
      </c>
      <c r="H22" s="605">
        <v>-169.99522929875201</v>
      </c>
      <c r="I22" s="605">
        <v>-247.49057900582204</v>
      </c>
      <c r="J22" s="722">
        <v>-223.38085262465799</v>
      </c>
      <c r="K22" s="722"/>
      <c r="L22" s="722"/>
      <c r="M22" s="722"/>
      <c r="N22" s="585"/>
      <c r="O22" s="585"/>
      <c r="P22" s="585"/>
      <c r="Q22" s="585"/>
      <c r="R22" s="585"/>
    </row>
    <row r="23" spans="1:18" ht="15.75">
      <c r="A23" s="479" t="s">
        <v>130</v>
      </c>
      <c r="B23" s="486">
        <v>-128.63087872771001</v>
      </c>
      <c r="C23" s="486">
        <v>-135.67376793322398</v>
      </c>
      <c r="D23" s="486">
        <v>-125.786126309189</v>
      </c>
      <c r="E23" s="486">
        <v>-124.43696178592393</v>
      </c>
      <c r="F23" s="605">
        <v>-120.95861206826</v>
      </c>
      <c r="G23" s="605">
        <v>-104.721695128744</v>
      </c>
      <c r="H23" s="605">
        <v>-100.21578820896704</v>
      </c>
      <c r="I23" s="605">
        <v>-106.94934991322998</v>
      </c>
      <c r="J23" s="722">
        <v>-114.46111107352999</v>
      </c>
      <c r="K23" s="722"/>
      <c r="L23" s="722"/>
      <c r="M23" s="722"/>
      <c r="N23" s="585"/>
      <c r="O23" s="585"/>
      <c r="P23" s="585"/>
      <c r="Q23" s="585"/>
      <c r="R23" s="585"/>
    </row>
    <row r="24" spans="1:18" ht="15.75">
      <c r="A24" s="479" t="s">
        <v>134</v>
      </c>
      <c r="B24" s="486">
        <v>-156.35446253661999</v>
      </c>
      <c r="C24" s="486">
        <v>-183.24382877815</v>
      </c>
      <c r="D24" s="486">
        <v>-140.915728976926</v>
      </c>
      <c r="E24" s="486">
        <v>-94.62252949357395</v>
      </c>
      <c r="F24" s="605">
        <v>-66.615853400660995</v>
      </c>
      <c r="G24" s="605">
        <v>-68.436452678479014</v>
      </c>
      <c r="H24" s="605">
        <v>-56.660631796980994</v>
      </c>
      <c r="I24" s="605">
        <v>-33.391224767846012</v>
      </c>
      <c r="J24" s="722">
        <v>-45.671716178600001</v>
      </c>
      <c r="K24" s="722"/>
      <c r="L24" s="722"/>
      <c r="M24" s="722"/>
      <c r="N24" s="585"/>
      <c r="O24" s="585"/>
      <c r="P24" s="585"/>
      <c r="Q24" s="585"/>
      <c r="R24" s="585"/>
    </row>
    <row r="25" spans="1:18" ht="15.75">
      <c r="A25" s="479" t="s">
        <v>756</v>
      </c>
      <c r="B25" s="486">
        <v>-90.517093187523002</v>
      </c>
      <c r="C25" s="486">
        <v>-102.860324574112</v>
      </c>
      <c r="D25" s="486">
        <v>-100.70760380409496</v>
      </c>
      <c r="E25" s="486">
        <v>-125.51658607526201</v>
      </c>
      <c r="F25" s="605">
        <v>-48.571752519107996</v>
      </c>
      <c r="G25" s="605">
        <v>-37.646382629562005</v>
      </c>
      <c r="H25" s="605">
        <v>-35.84151590159</v>
      </c>
      <c r="I25" s="605">
        <v>-36.343791200427987</v>
      </c>
      <c r="J25" s="722">
        <v>-37.929140929750005</v>
      </c>
      <c r="K25" s="722"/>
      <c r="L25" s="722"/>
      <c r="M25" s="722"/>
      <c r="N25" s="585"/>
      <c r="O25" s="585"/>
      <c r="P25" s="585"/>
      <c r="Q25" s="585"/>
      <c r="R25" s="585"/>
    </row>
    <row r="26" spans="1:18" ht="15.75">
      <c r="A26" s="479" t="s">
        <v>915</v>
      </c>
      <c r="B26" s="486">
        <v>-8.3989466051679997</v>
      </c>
      <c r="C26" s="486">
        <v>-5.5471810848046985</v>
      </c>
      <c r="D26" s="486">
        <v>-8.9958116546312965</v>
      </c>
      <c r="E26" s="486">
        <v>-7.1075107305960046</v>
      </c>
      <c r="F26" s="605">
        <v>-6.6364970818120002</v>
      </c>
      <c r="G26" s="605">
        <v>-6.157669891827001</v>
      </c>
      <c r="H26" s="605">
        <v>-4.8574336434559982</v>
      </c>
      <c r="I26" s="605">
        <v>-1.7818029825770019</v>
      </c>
      <c r="J26" s="722">
        <v>-4.0166357338800003</v>
      </c>
      <c r="K26" s="722"/>
      <c r="L26" s="722"/>
      <c r="M26" s="722"/>
      <c r="N26" s="585"/>
      <c r="O26" s="585"/>
      <c r="P26" s="585"/>
      <c r="Q26" s="585"/>
      <c r="R26" s="585"/>
    </row>
    <row r="27" spans="1:18" ht="15.75">
      <c r="A27" s="479" t="s">
        <v>342</v>
      </c>
      <c r="B27" s="486">
        <v>-58.268493274759997</v>
      </c>
      <c r="C27" s="486">
        <v>-56.229332681548009</v>
      </c>
      <c r="D27" s="486">
        <v>-61.228760415860009</v>
      </c>
      <c r="E27" s="486">
        <v>-63.781758589113991</v>
      </c>
      <c r="F27" s="605">
        <v>-59.025836404464002</v>
      </c>
      <c r="G27" s="605">
        <v>-58.048590500215994</v>
      </c>
      <c r="H27" s="605">
        <v>-59.457454473860025</v>
      </c>
      <c r="I27" s="605">
        <v>-60.915737317747983</v>
      </c>
      <c r="J27" s="722">
        <v>-62.159482741998005</v>
      </c>
      <c r="K27" s="722"/>
      <c r="L27" s="722"/>
      <c r="M27" s="722"/>
      <c r="N27" s="585"/>
      <c r="O27" s="585"/>
      <c r="P27" s="585"/>
      <c r="Q27" s="585"/>
      <c r="R27" s="585"/>
    </row>
    <row r="28" spans="1:18" ht="15.75">
      <c r="A28" s="479" t="s">
        <v>593</v>
      </c>
      <c r="B28" s="486">
        <v>-301.59368543610003</v>
      </c>
      <c r="C28" s="486">
        <v>-528.17643026370001</v>
      </c>
      <c r="D28" s="486">
        <v>-485.68931663619992</v>
      </c>
      <c r="E28" s="486">
        <v>-539.53360723900005</v>
      </c>
      <c r="F28" s="605">
        <v>-542.4539826962</v>
      </c>
      <c r="G28" s="605">
        <v>-546.26846837230005</v>
      </c>
      <c r="H28" s="605">
        <v>-498.67771324589989</v>
      </c>
      <c r="I28" s="605">
        <v>-593.00387051880011</v>
      </c>
      <c r="J28" s="722">
        <v>-457.93526162400002</v>
      </c>
      <c r="K28" s="722"/>
      <c r="L28" s="722"/>
      <c r="M28" s="722"/>
      <c r="N28" s="585"/>
      <c r="O28" s="585"/>
      <c r="P28" s="585"/>
      <c r="Q28" s="585"/>
      <c r="R28" s="585"/>
    </row>
    <row r="29" spans="1:18" ht="15.75">
      <c r="A29" s="479" t="s">
        <v>794</v>
      </c>
      <c r="B29" s="486">
        <v>-295.55952120260002</v>
      </c>
      <c r="C29" s="486">
        <v>-261.40620807939996</v>
      </c>
      <c r="D29" s="486">
        <v>-241.41491834559997</v>
      </c>
      <c r="E29" s="486">
        <v>-241.09731999790006</v>
      </c>
      <c r="F29" s="605">
        <v>-209.90389153999999</v>
      </c>
      <c r="G29" s="605">
        <v>-205.96779934899999</v>
      </c>
      <c r="H29" s="605">
        <v>-207.81041530100003</v>
      </c>
      <c r="I29" s="605">
        <v>-210.12922520289999</v>
      </c>
      <c r="J29" s="722">
        <v>-211.1307250644</v>
      </c>
      <c r="K29" s="722"/>
      <c r="L29" s="722"/>
      <c r="M29" s="722"/>
      <c r="N29" s="585"/>
      <c r="O29" s="585"/>
      <c r="P29" s="585"/>
      <c r="Q29" s="585"/>
      <c r="R29" s="585"/>
    </row>
    <row r="30" spans="1:18" ht="15.75">
      <c r="A30" s="479" t="s">
        <v>143</v>
      </c>
      <c r="B30" s="486">
        <v>-274.847166127881</v>
      </c>
      <c r="C30" s="486">
        <v>-268.812400710926</v>
      </c>
      <c r="D30" s="486">
        <v>-286.627853363491</v>
      </c>
      <c r="E30" s="486">
        <v>-382.72708763362209</v>
      </c>
      <c r="F30" s="605">
        <v>-557.66266055145798</v>
      </c>
      <c r="G30" s="605">
        <v>-625.79472992520209</v>
      </c>
      <c r="H30" s="605">
        <v>-534.15957487474975</v>
      </c>
      <c r="I30" s="605">
        <v>-565.8316145721501</v>
      </c>
      <c r="J30" s="722">
        <v>-470.07685397896597</v>
      </c>
      <c r="K30" s="722"/>
      <c r="L30" s="722"/>
      <c r="M30" s="722"/>
      <c r="N30" s="585"/>
      <c r="O30" s="585"/>
      <c r="P30" s="585"/>
      <c r="Q30" s="585"/>
      <c r="R30" s="585"/>
    </row>
    <row r="31" spans="1:18" ht="15.75">
      <c r="A31" s="479" t="s">
        <v>169</v>
      </c>
      <c r="B31" s="486">
        <v>-157.25512783360003</v>
      </c>
      <c r="C31" s="486">
        <v>-161.14508531060002</v>
      </c>
      <c r="D31" s="486">
        <v>-171.16781917329297</v>
      </c>
      <c r="E31" s="486">
        <v>-168.68594938534807</v>
      </c>
      <c r="F31" s="605">
        <v>-172.450310235264</v>
      </c>
      <c r="G31" s="605">
        <v>4.491035545398006</v>
      </c>
      <c r="H31" s="605">
        <v>-4.4913024043290193</v>
      </c>
      <c r="I31" s="605">
        <v>0</v>
      </c>
      <c r="J31" s="722">
        <v>-1.5984169483980102</v>
      </c>
      <c r="K31" s="722"/>
      <c r="L31" s="722"/>
      <c r="M31" s="722"/>
      <c r="N31" s="585"/>
      <c r="O31" s="585"/>
      <c r="P31" s="585"/>
      <c r="Q31" s="585"/>
      <c r="R31" s="585"/>
    </row>
    <row r="32" spans="1:18" ht="15.75">
      <c r="A32" s="479" t="s">
        <v>585</v>
      </c>
      <c r="B32" s="486">
        <v>-132.35232532145099</v>
      </c>
      <c r="C32" s="486">
        <v>-133.83461986789902</v>
      </c>
      <c r="D32" s="486">
        <v>-134.88862985286698</v>
      </c>
      <c r="E32" s="486">
        <v>-135.422016697961</v>
      </c>
      <c r="F32" s="605">
        <v>-129.24383669990999</v>
      </c>
      <c r="G32" s="605">
        <v>-126.23421660694899</v>
      </c>
      <c r="H32" s="605">
        <v>-124.40584204157804</v>
      </c>
      <c r="I32" s="605">
        <v>-127.70382503978999</v>
      </c>
      <c r="J32" s="722">
        <v>-132.12932869555098</v>
      </c>
      <c r="K32" s="722"/>
      <c r="L32" s="722"/>
      <c r="M32" s="722"/>
      <c r="N32" s="585"/>
      <c r="O32" s="585"/>
      <c r="P32" s="585"/>
      <c r="Q32" s="585"/>
      <c r="R32" s="585"/>
    </row>
    <row r="33" spans="1:18" ht="15.75">
      <c r="A33" s="479" t="s">
        <v>339</v>
      </c>
      <c r="B33" s="486">
        <v>-78.766789379353</v>
      </c>
      <c r="C33" s="486">
        <v>-78.223909453204001</v>
      </c>
      <c r="D33" s="486">
        <v>-77.579049842762998</v>
      </c>
      <c r="E33" s="486">
        <v>-88.361466248111981</v>
      </c>
      <c r="F33" s="605">
        <v>-80.08091903644501</v>
      </c>
      <c r="G33" s="605">
        <v>-77.320991107191986</v>
      </c>
      <c r="H33" s="605">
        <v>-80.306435591396991</v>
      </c>
      <c r="I33" s="605">
        <v>-87.409442052874994</v>
      </c>
      <c r="J33" s="722">
        <v>-79.336556578173003</v>
      </c>
      <c r="K33" s="722"/>
      <c r="L33" s="722"/>
      <c r="M33" s="722"/>
      <c r="N33" s="585"/>
      <c r="O33" s="585"/>
      <c r="P33" s="585"/>
      <c r="Q33" s="585"/>
      <c r="R33" s="585"/>
    </row>
    <row r="34" spans="1:18" ht="15.75">
      <c r="A34" s="479" t="s">
        <v>631</v>
      </c>
      <c r="B34" s="486">
        <v>6.4993853987859094</v>
      </c>
      <c r="C34" s="486">
        <v>7.1656706114366919</v>
      </c>
      <c r="D34" s="486">
        <v>6.832528005111298</v>
      </c>
      <c r="E34" s="486">
        <v>6.8325280051112003</v>
      </c>
      <c r="F34" s="605">
        <v>6.8325280051112802</v>
      </c>
      <c r="G34" s="605">
        <v>6.8325280051113211</v>
      </c>
      <c r="H34" s="605">
        <v>6.832528005111298</v>
      </c>
      <c r="I34" s="605">
        <v>16.510458724991402</v>
      </c>
      <c r="J34" s="722">
        <v>5.6035441420095502</v>
      </c>
      <c r="K34" s="722"/>
      <c r="L34" s="722"/>
      <c r="M34" s="722"/>
      <c r="N34" s="585"/>
      <c r="O34" s="585"/>
      <c r="P34" s="585"/>
      <c r="Q34" s="585"/>
      <c r="R34" s="585"/>
    </row>
    <row r="35" spans="1:18" ht="15.75">
      <c r="A35" s="475" t="s">
        <v>336</v>
      </c>
      <c r="B35" s="491">
        <v>-2645.3478738083186</v>
      </c>
      <c r="C35" s="491">
        <v>-2890.4557103109428</v>
      </c>
      <c r="D35" s="491">
        <v>-2772.0825328383198</v>
      </c>
      <c r="E35" s="491">
        <v>-2854.5955792899058</v>
      </c>
      <c r="F35" s="609">
        <v>-2699.6331528346468</v>
      </c>
      <c r="G35" s="609">
        <v>-2567.2389443579673</v>
      </c>
      <c r="H35" s="609">
        <v>-2409.1797892078894</v>
      </c>
      <c r="I35" s="609">
        <v>-2605.5240889789902</v>
      </c>
      <c r="J35" s="726">
        <v>-2412.6133802676445</v>
      </c>
      <c r="K35" s="726"/>
      <c r="L35" s="726"/>
      <c r="M35" s="726"/>
    </row>
    <row r="36" spans="1:18" ht="18.75">
      <c r="A36" s="539" t="s">
        <v>589</v>
      </c>
      <c r="B36" s="486"/>
      <c r="C36" s="486"/>
      <c r="D36" s="486"/>
      <c r="E36" s="486"/>
      <c r="F36" s="605"/>
      <c r="G36" s="605"/>
      <c r="H36" s="605"/>
      <c r="I36" s="605"/>
      <c r="J36" s="722"/>
      <c r="K36" s="722"/>
      <c r="L36" s="722"/>
      <c r="M36" s="722"/>
    </row>
    <row r="37" spans="1:18" ht="15">
      <c r="A37" s="479" t="s">
        <v>172</v>
      </c>
      <c r="B37" s="486">
        <v>-166.36887304999993</v>
      </c>
      <c r="C37" s="486">
        <v>-173.66792721000013</v>
      </c>
      <c r="D37" s="486">
        <v>-161.13388728999985</v>
      </c>
      <c r="E37" s="486">
        <v>-158.05020605333038</v>
      </c>
      <c r="F37" s="605">
        <v>-151.42741572</v>
      </c>
      <c r="G37" s="605">
        <v>-142.85719207000011</v>
      </c>
      <c r="H37" s="605">
        <v>-161.66534500666967</v>
      </c>
      <c r="I37" s="605">
        <v>-185.63370468074004</v>
      </c>
      <c r="J37" s="722">
        <v>-174.77690062694398</v>
      </c>
      <c r="K37" s="722"/>
      <c r="L37" s="722"/>
      <c r="M37" s="722"/>
    </row>
    <row r="38" spans="1:18" ht="15">
      <c r="A38" s="479" t="s">
        <v>140</v>
      </c>
      <c r="B38" s="486">
        <v>-130.78623536982127</v>
      </c>
      <c r="C38" s="486">
        <v>-109.69050627327306</v>
      </c>
      <c r="D38" s="486">
        <v>-96.803964785198559</v>
      </c>
      <c r="E38" s="486">
        <v>-104.63295279766612</v>
      </c>
      <c r="F38" s="605">
        <v>-99.685430819099025</v>
      </c>
      <c r="G38" s="605">
        <v>-98.121299005327074</v>
      </c>
      <c r="H38" s="605">
        <v>-99.719249082784984</v>
      </c>
      <c r="I38" s="605">
        <v>-77.424292624902819</v>
      </c>
      <c r="J38" s="722">
        <v>-99.601270042232983</v>
      </c>
      <c r="K38" s="722"/>
      <c r="L38" s="722"/>
      <c r="M38" s="722"/>
    </row>
    <row r="39" spans="1:18" ht="15">
      <c r="A39" s="479" t="s">
        <v>130</v>
      </c>
      <c r="B39" s="486">
        <v>-91.089524533374998</v>
      </c>
      <c r="C39" s="486">
        <v>-95.667456254651</v>
      </c>
      <c r="D39" s="486">
        <v>-107.62486197044007</v>
      </c>
      <c r="E39" s="486">
        <v>-94.699910259226044</v>
      </c>
      <c r="F39" s="605">
        <v>-86.775318689856007</v>
      </c>
      <c r="G39" s="605">
        <v>-83.672398964555995</v>
      </c>
      <c r="H39" s="605">
        <v>-76.532950583512019</v>
      </c>
      <c r="I39" s="605">
        <v>-63.249808797692026</v>
      </c>
      <c r="J39" s="722">
        <v>-62.361911144325006</v>
      </c>
      <c r="K39" s="722"/>
      <c r="L39" s="722"/>
      <c r="M39" s="722"/>
    </row>
    <row r="40" spans="1:18" ht="15">
      <c r="A40" s="479" t="s">
        <v>134</v>
      </c>
      <c r="B40" s="486">
        <v>-40.710474154000025</v>
      </c>
      <c r="C40" s="486">
        <v>-41.039052385000019</v>
      </c>
      <c r="D40" s="486">
        <v>-38.504889185799868</v>
      </c>
      <c r="E40" s="486">
        <v>-35.109220255200114</v>
      </c>
      <c r="F40" s="605">
        <v>-34.342444518400015</v>
      </c>
      <c r="G40" s="605">
        <v>-35.087839743999979</v>
      </c>
      <c r="H40" s="605">
        <v>-41.232216561999991</v>
      </c>
      <c r="I40" s="605">
        <v>-40.858532761899966</v>
      </c>
      <c r="J40" s="722">
        <v>-42.899708648899995</v>
      </c>
      <c r="K40" s="722"/>
      <c r="L40" s="722"/>
      <c r="M40" s="722"/>
    </row>
    <row r="41" spans="1:18" ht="15">
      <c r="A41" s="479" t="s">
        <v>756</v>
      </c>
      <c r="B41" s="486">
        <v>-42.692890127978998</v>
      </c>
      <c r="C41" s="486">
        <v>-44.117877497188957</v>
      </c>
      <c r="D41" s="486">
        <v>-42.626331412112108</v>
      </c>
      <c r="E41" s="486">
        <v>-42.459607425951901</v>
      </c>
      <c r="F41" s="605">
        <v>-39.159710160714006</v>
      </c>
      <c r="G41" s="605">
        <v>-37.095820379510009</v>
      </c>
      <c r="H41" s="605">
        <v>-34.723157613535975</v>
      </c>
      <c r="I41" s="605">
        <v>-35.768657694316019</v>
      </c>
      <c r="J41" s="722">
        <v>-36.892407878200004</v>
      </c>
      <c r="K41" s="722"/>
      <c r="L41" s="722"/>
      <c r="M41" s="722"/>
    </row>
    <row r="42" spans="1:18" ht="15">
      <c r="A42" s="479" t="s">
        <v>915</v>
      </c>
      <c r="B42" s="486">
        <v>-5.216448827632</v>
      </c>
      <c r="C42" s="486">
        <v>-4.474978847290803</v>
      </c>
      <c r="D42" s="486">
        <v>-4.1446564220732078</v>
      </c>
      <c r="E42" s="486">
        <v>-3.9978206405539893</v>
      </c>
      <c r="F42" s="605">
        <v>-4.5510169375839995</v>
      </c>
      <c r="G42" s="605">
        <v>-4.0943900984360004</v>
      </c>
      <c r="H42" s="605">
        <v>-4.0758357300749992</v>
      </c>
      <c r="I42" s="605">
        <v>-3.7778680570009939</v>
      </c>
      <c r="J42" s="722">
        <v>-4.1932414085310006</v>
      </c>
      <c r="K42" s="722"/>
      <c r="L42" s="722"/>
      <c r="M42" s="722"/>
    </row>
    <row r="43" spans="1:18" ht="15">
      <c r="A43" s="479" t="s">
        <v>342</v>
      </c>
      <c r="B43" s="486">
        <v>-329.40723361588999</v>
      </c>
      <c r="C43" s="486">
        <v>-325.44047548066595</v>
      </c>
      <c r="D43" s="486">
        <v>-337.98954426453611</v>
      </c>
      <c r="E43" s="486">
        <v>-340.39061126186584</v>
      </c>
      <c r="F43" s="605">
        <v>-347.161513646412</v>
      </c>
      <c r="G43" s="605">
        <v>-368.85477090706013</v>
      </c>
      <c r="H43" s="605">
        <v>-381.63322476637791</v>
      </c>
      <c r="I43" s="605">
        <v>-437.05340929967201</v>
      </c>
      <c r="J43" s="722">
        <v>-400.42549609769105</v>
      </c>
      <c r="K43" s="722"/>
      <c r="L43" s="722"/>
      <c r="M43" s="722"/>
    </row>
    <row r="44" spans="1:18" ht="15">
      <c r="A44" s="479" t="s">
        <v>593</v>
      </c>
      <c r="B44" s="486">
        <v>-80.868578013899935</v>
      </c>
      <c r="C44" s="486">
        <v>-66.311686388699911</v>
      </c>
      <c r="D44" s="486">
        <v>-67.838264231400331</v>
      </c>
      <c r="E44" s="486">
        <v>-79.806292308499678</v>
      </c>
      <c r="F44" s="605">
        <v>-84.501517160099979</v>
      </c>
      <c r="G44" s="605">
        <v>-84.78917215210015</v>
      </c>
      <c r="H44" s="605">
        <v>-85.199348116199872</v>
      </c>
      <c r="I44" s="605">
        <v>-81.458447980400024</v>
      </c>
      <c r="J44" s="722">
        <v>-70.989221382599965</v>
      </c>
      <c r="K44" s="722"/>
      <c r="L44" s="722"/>
      <c r="M44" s="722"/>
    </row>
    <row r="45" spans="1:18" ht="15">
      <c r="A45" s="479" t="s">
        <v>819</v>
      </c>
      <c r="B45" s="486">
        <v>-24.48132524639999</v>
      </c>
      <c r="C45" s="486">
        <v>-22.970863187100065</v>
      </c>
      <c r="D45" s="486">
        <v>-21.170151978299941</v>
      </c>
      <c r="E45" s="486">
        <v>-21.759105812200005</v>
      </c>
      <c r="F45" s="605">
        <v>-76.376749470000021</v>
      </c>
      <c r="G45" s="605">
        <v>-50.959179123000041</v>
      </c>
      <c r="H45" s="605">
        <v>-58.639323798499959</v>
      </c>
      <c r="I45" s="605">
        <v>-57.331012352499897</v>
      </c>
      <c r="J45" s="722">
        <v>-52.092669630599971</v>
      </c>
      <c r="K45" s="722"/>
      <c r="L45" s="722"/>
      <c r="M45" s="722"/>
    </row>
    <row r="46" spans="1:18" ht="15">
      <c r="A46" s="479" t="s">
        <v>143</v>
      </c>
      <c r="B46" s="486">
        <v>-33.225378528875012</v>
      </c>
      <c r="C46" s="486">
        <v>-31.240507899183058</v>
      </c>
      <c r="D46" s="486">
        <v>-31.392040365518028</v>
      </c>
      <c r="E46" s="486">
        <v>-32.499936739983696</v>
      </c>
      <c r="F46" s="605">
        <v>-31.023900655396005</v>
      </c>
      <c r="G46" s="605">
        <v>-29.457123774483875</v>
      </c>
      <c r="H46" s="605">
        <v>-28.446644377510211</v>
      </c>
      <c r="I46" s="605">
        <v>-27.542202325630115</v>
      </c>
      <c r="J46" s="722">
        <v>-26.41369841593604</v>
      </c>
      <c r="K46" s="722"/>
      <c r="L46" s="722"/>
      <c r="M46" s="722"/>
    </row>
    <row r="47" spans="1:18" ht="15">
      <c r="A47" s="479" t="s">
        <v>169</v>
      </c>
      <c r="B47" s="486">
        <v>-68.436737362218963</v>
      </c>
      <c r="C47" s="486">
        <v>-68.206404197388991</v>
      </c>
      <c r="D47" s="486">
        <v>-63.715059491650038</v>
      </c>
      <c r="E47" s="486">
        <v>-64.075287844588956</v>
      </c>
      <c r="F47" s="605">
        <v>-28.239918810624005</v>
      </c>
      <c r="G47" s="605">
        <v>0.73544925469798272</v>
      </c>
      <c r="H47" s="605">
        <v>-0.73529971640397207</v>
      </c>
      <c r="I47" s="605">
        <v>0</v>
      </c>
      <c r="J47" s="722">
        <v>0</v>
      </c>
      <c r="K47" s="722"/>
      <c r="L47" s="722"/>
      <c r="M47" s="722"/>
    </row>
    <row r="48" spans="1:18" ht="15">
      <c r="A48" s="479" t="s">
        <v>585</v>
      </c>
      <c r="B48" s="486">
        <v>-12.537930772219994</v>
      </c>
      <c r="C48" s="486">
        <v>-12.356404965209975</v>
      </c>
      <c r="D48" s="486">
        <v>-11.896459488191056</v>
      </c>
      <c r="E48" s="486">
        <v>-15.035539357454979</v>
      </c>
      <c r="F48" s="605">
        <v>-16.017808184160032</v>
      </c>
      <c r="G48" s="605">
        <v>-15.56324251197799</v>
      </c>
      <c r="H48" s="605">
        <v>-15.722318202173966</v>
      </c>
      <c r="I48" s="605">
        <v>-18.583429491111929</v>
      </c>
      <c r="J48" s="722">
        <v>-18.133572109866009</v>
      </c>
      <c r="K48" s="722"/>
      <c r="L48" s="722"/>
      <c r="M48" s="722"/>
    </row>
    <row r="49" spans="1:13" ht="15">
      <c r="A49" s="479" t="s">
        <v>339</v>
      </c>
      <c r="B49" s="486">
        <v>-33.882360606129012</v>
      </c>
      <c r="C49" s="486">
        <v>-34.788107972181976</v>
      </c>
      <c r="D49" s="486">
        <v>-42.07413601520102</v>
      </c>
      <c r="E49" s="486">
        <v>-37.644942610094006</v>
      </c>
      <c r="F49" s="605">
        <v>-36.774163395755991</v>
      </c>
      <c r="G49" s="605">
        <v>-38.371323312740017</v>
      </c>
      <c r="H49" s="605">
        <v>-32.744593334146998</v>
      </c>
      <c r="I49" s="605">
        <v>-46.566920549996013</v>
      </c>
      <c r="J49" s="722">
        <v>-36.687038341377004</v>
      </c>
      <c r="K49" s="722"/>
      <c r="L49" s="722"/>
      <c r="M49" s="722"/>
    </row>
    <row r="50" spans="1:13" ht="15">
      <c r="A50" s="479" t="s">
        <v>631</v>
      </c>
      <c r="B50" s="486">
        <v>0</v>
      </c>
      <c r="C50" s="486">
        <v>0</v>
      </c>
      <c r="D50" s="486">
        <v>0</v>
      </c>
      <c r="E50" s="486">
        <v>0</v>
      </c>
      <c r="F50" s="605">
        <v>0</v>
      </c>
      <c r="G50" s="605">
        <v>0</v>
      </c>
      <c r="H50" s="605">
        <v>0</v>
      </c>
      <c r="I50" s="605">
        <v>0</v>
      </c>
      <c r="J50" s="722">
        <v>0</v>
      </c>
      <c r="K50" s="722"/>
      <c r="L50" s="722"/>
      <c r="M50" s="722"/>
    </row>
    <row r="51" spans="1:13" ht="18.75">
      <c r="A51" s="475" t="s">
        <v>590</v>
      </c>
      <c r="B51" s="491">
        <v>-1059.70399020844</v>
      </c>
      <c r="C51" s="491">
        <v>-1029.9722485578343</v>
      </c>
      <c r="D51" s="491">
        <v>-1026.9142469004196</v>
      </c>
      <c r="E51" s="491">
        <v>-1030.1614333666157</v>
      </c>
      <c r="F51" s="609">
        <v>-1036.036908168101</v>
      </c>
      <c r="G51" s="609">
        <v>-988.18830278849327</v>
      </c>
      <c r="H51" s="609">
        <v>-1021.0695068898904</v>
      </c>
      <c r="I51" s="609">
        <v>-1075.2481225832889</v>
      </c>
      <c r="J51" s="726">
        <v>-1025.4830755842488</v>
      </c>
      <c r="K51" s="726"/>
      <c r="L51" s="726"/>
      <c r="M51" s="726"/>
    </row>
    <row r="52" spans="1:13" ht="15.75">
      <c r="A52" s="475" t="s">
        <v>812</v>
      </c>
      <c r="B52" s="491">
        <v>-3705.0518640167584</v>
      </c>
      <c r="C52" s="491">
        <v>-3920.4279588687768</v>
      </c>
      <c r="D52" s="491">
        <v>-3798.9967797387394</v>
      </c>
      <c r="E52" s="491">
        <v>-3884.7570126565215</v>
      </c>
      <c r="F52" s="609">
        <v>-3735.6700610027478</v>
      </c>
      <c r="G52" s="609">
        <v>-3555.4272471464606</v>
      </c>
      <c r="H52" s="609">
        <v>-3430.2492960977797</v>
      </c>
      <c r="I52" s="609">
        <v>-3680.7722115622792</v>
      </c>
      <c r="J52" s="726">
        <v>-3438.0964558518936</v>
      </c>
      <c r="K52" s="726"/>
      <c r="L52" s="726"/>
      <c r="M52" s="726"/>
    </row>
    <row r="53" spans="1:13" ht="15.75">
      <c r="A53" s="540"/>
      <c r="B53" s="541"/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1"/>
    </row>
    <row r="54" spans="1:13" ht="18.75">
      <c r="A54" s="539" t="s">
        <v>591</v>
      </c>
      <c r="B54" s="486"/>
      <c r="C54" s="486"/>
      <c r="D54" s="486"/>
      <c r="E54" s="486"/>
      <c r="F54" s="605"/>
      <c r="G54" s="605"/>
      <c r="H54" s="605"/>
      <c r="I54" s="605"/>
      <c r="J54" s="722"/>
      <c r="K54" s="722"/>
      <c r="L54" s="722"/>
      <c r="M54" s="722"/>
    </row>
    <row r="55" spans="1:13" ht="15">
      <c r="A55" s="479" t="s">
        <v>858</v>
      </c>
      <c r="B55" s="486">
        <v>-18.5876692826</v>
      </c>
      <c r="C55" s="486">
        <v>-18.460050457400005</v>
      </c>
      <c r="D55" s="486">
        <v>-22.6950294816873</v>
      </c>
      <c r="E55" s="486">
        <v>-19.324801118754294</v>
      </c>
      <c r="F55" s="605">
        <v>-12.172589058355801</v>
      </c>
      <c r="G55" s="605">
        <v>-12.756776562938001</v>
      </c>
      <c r="H55" s="605">
        <v>-9.8269100191653997</v>
      </c>
      <c r="I55" s="605">
        <v>-17.325549080483</v>
      </c>
      <c r="J55" s="722">
        <v>-18.151270151854401</v>
      </c>
      <c r="K55" s="722"/>
      <c r="L55" s="722"/>
      <c r="M55" s="722"/>
    </row>
    <row r="56" spans="1:13" ht="15">
      <c r="A56" s="479" t="s">
        <v>231</v>
      </c>
      <c r="B56" s="486">
        <v>-464.207599434494</v>
      </c>
      <c r="C56" s="486">
        <v>-457.58553924420301</v>
      </c>
      <c r="D56" s="486">
        <v>-470.345891066783</v>
      </c>
      <c r="E56" s="486">
        <v>-461.60668102112982</v>
      </c>
      <c r="F56" s="605">
        <v>-429.16762424202699</v>
      </c>
      <c r="G56" s="605">
        <v>-436.27136759085403</v>
      </c>
      <c r="H56" s="605">
        <v>-575.45154448895903</v>
      </c>
      <c r="I56" s="605">
        <v>-570.24618631777003</v>
      </c>
      <c r="J56" s="722">
        <v>-516.18972354887705</v>
      </c>
      <c r="K56" s="722"/>
      <c r="L56" s="722"/>
      <c r="M56" s="722"/>
    </row>
    <row r="57" spans="1:13" ht="15">
      <c r="A57" s="479" t="s">
        <v>222</v>
      </c>
      <c r="B57" s="486">
        <v>-6.6084626243000004</v>
      </c>
      <c r="C57" s="486">
        <v>-3.1530160960999991</v>
      </c>
      <c r="D57" s="486">
        <v>5.6520548036999996</v>
      </c>
      <c r="E57" s="486">
        <v>-0.74298256019999975</v>
      </c>
      <c r="F57" s="605">
        <v>0</v>
      </c>
      <c r="G57" s="605">
        <v>-0.81927410590000005</v>
      </c>
      <c r="H57" s="605">
        <v>-0.85448626834999997</v>
      </c>
      <c r="I57" s="605">
        <v>-0.82868397622500001</v>
      </c>
      <c r="J57" s="722">
        <v>-0.8416401872375</v>
      </c>
      <c r="K57" s="722"/>
      <c r="L57" s="722"/>
      <c r="M57" s="722"/>
    </row>
    <row r="58" spans="1:13" ht="15.75">
      <c r="A58" s="475" t="s">
        <v>879</v>
      </c>
      <c r="B58" s="491">
        <v>-489.40373134139401</v>
      </c>
      <c r="C58" s="491">
        <v>-479.19860579770301</v>
      </c>
      <c r="D58" s="491">
        <v>-487.38886574477033</v>
      </c>
      <c r="E58" s="491">
        <v>-481.67446470008394</v>
      </c>
      <c r="F58" s="609">
        <v>-441.03478529825782</v>
      </c>
      <c r="G58" s="609">
        <v>-449.84741825969195</v>
      </c>
      <c r="H58" s="609">
        <v>-586.13294077647458</v>
      </c>
      <c r="I58" s="609">
        <v>-588.40041937447813</v>
      </c>
      <c r="J58" s="726">
        <v>-535.18263388796902</v>
      </c>
      <c r="K58" s="726"/>
      <c r="L58" s="726"/>
      <c r="M58" s="726"/>
    </row>
    <row r="60" spans="1:13">
      <c r="A60" s="71"/>
    </row>
  </sheetData>
  <mergeCells count="6">
    <mergeCell ref="J5:M5"/>
    <mergeCell ref="J18:M18"/>
    <mergeCell ref="B5:E5"/>
    <mergeCell ref="B18:E18"/>
    <mergeCell ref="F5:I5"/>
    <mergeCell ref="F18:I18"/>
  </mergeCells>
  <phoneticPr fontId="12" type="noConversion"/>
  <pageMargins left="0.62" right="0.46" top="0.26" bottom="0.22" header="0.19" footer="0.17"/>
  <pageSetup paperSize="9" scale="53" orientation="landscape" r:id="rId1"/>
  <headerFooter alignWithMargins="0"/>
  <customProperties>
    <customPr name="ConnName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3" enableFormatConditionsCalculation="0">
    <tabColor indexed="25"/>
    <pageSetUpPr fitToPage="1"/>
  </sheetPr>
  <dimension ref="A1:R42"/>
  <sheetViews>
    <sheetView showGridLines="0" view="pageBreakPreview" zoomScale="80" zoomScaleNormal="60" zoomScaleSheetLayoutView="80" workbookViewId="0">
      <selection activeCell="B20" sqref="B20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2.28515625" bestFit="1" customWidth="1"/>
    <col min="10" max="10" width="11.5703125" bestFit="1" customWidth="1"/>
    <col min="11" max="11" width="12.5703125" bestFit="1" customWidth="1"/>
    <col min="12" max="13" width="11.5703125" bestFit="1" customWidth="1"/>
  </cols>
  <sheetData>
    <row r="1" spans="1:18">
      <c r="A1" s="1"/>
    </row>
    <row r="2" spans="1:18">
      <c r="A2" s="1"/>
    </row>
    <row r="3" spans="1:18" ht="16.5" thickBot="1">
      <c r="A3" s="465" t="s">
        <v>239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 t="s">
        <v>152</v>
      </c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450" t="s">
        <v>842</v>
      </c>
      <c r="B5" s="802" t="s">
        <v>821</v>
      </c>
      <c r="C5" s="802" t="s">
        <v>822</v>
      </c>
      <c r="D5" s="802" t="s">
        <v>824</v>
      </c>
      <c r="E5" s="803" t="s">
        <v>825</v>
      </c>
      <c r="F5" s="804" t="s">
        <v>821</v>
      </c>
      <c r="G5" s="804" t="s">
        <v>822</v>
      </c>
      <c r="H5" s="804" t="s">
        <v>824</v>
      </c>
      <c r="I5" s="805" t="s">
        <v>825</v>
      </c>
      <c r="J5" s="751" t="s">
        <v>821</v>
      </c>
      <c r="K5" s="751" t="s">
        <v>822</v>
      </c>
      <c r="L5" s="751" t="s">
        <v>824</v>
      </c>
      <c r="M5" s="806" t="s">
        <v>825</v>
      </c>
    </row>
    <row r="6" spans="1:18" ht="15.75">
      <c r="A6" s="455" t="s">
        <v>172</v>
      </c>
      <c r="B6" s="486">
        <v>844.66760199999999</v>
      </c>
      <c r="C6" s="486">
        <v>1050.0575392026401</v>
      </c>
      <c r="D6" s="486">
        <v>895.51940200000013</v>
      </c>
      <c r="E6" s="486">
        <v>928.25464399999964</v>
      </c>
      <c r="F6" s="605">
        <v>974.68648600000006</v>
      </c>
      <c r="G6" s="605">
        <v>943.9994479999998</v>
      </c>
      <c r="H6" s="605">
        <v>961.6656375</v>
      </c>
      <c r="I6" s="605">
        <v>1263.3250894999996</v>
      </c>
      <c r="J6" s="722">
        <v>987.82484594599998</v>
      </c>
      <c r="K6" s="722"/>
      <c r="L6" s="722"/>
      <c r="M6" s="722"/>
      <c r="N6" s="585"/>
      <c r="O6" s="585"/>
      <c r="P6" s="585"/>
      <c r="Q6" s="585"/>
      <c r="R6" s="585"/>
    </row>
    <row r="7" spans="1:18" ht="15.75">
      <c r="A7" s="455" t="s">
        <v>140</v>
      </c>
      <c r="B7" s="486">
        <v>491.70415994700005</v>
      </c>
      <c r="C7" s="486">
        <v>265.49621862500004</v>
      </c>
      <c r="D7" s="486">
        <v>232.42565714429998</v>
      </c>
      <c r="E7" s="486">
        <v>496.87914293800009</v>
      </c>
      <c r="F7" s="605">
        <v>242.89016959270799</v>
      </c>
      <c r="G7" s="605">
        <v>283.89001771325007</v>
      </c>
      <c r="H7" s="605">
        <v>250.60382934009692</v>
      </c>
      <c r="I7" s="605">
        <v>395.586787346145</v>
      </c>
      <c r="J7" s="722">
        <v>283.17218413583299</v>
      </c>
      <c r="K7" s="722"/>
      <c r="L7" s="722"/>
      <c r="M7" s="722"/>
      <c r="N7" s="585"/>
      <c r="O7" s="585"/>
      <c r="P7" s="585"/>
      <c r="Q7" s="585"/>
      <c r="R7" s="585"/>
    </row>
    <row r="8" spans="1:18" ht="15.75">
      <c r="A8" s="455" t="s">
        <v>130</v>
      </c>
      <c r="B8" s="486">
        <v>199.16886249999999</v>
      </c>
      <c r="C8" s="486">
        <v>169.13170969999999</v>
      </c>
      <c r="D8" s="486">
        <v>146.90090270000002</v>
      </c>
      <c r="E8" s="486">
        <v>139.58944959999997</v>
      </c>
      <c r="F8" s="605">
        <v>136.18564520000001</v>
      </c>
      <c r="G8" s="605">
        <v>213.0413648</v>
      </c>
      <c r="H8" s="605">
        <v>112.28363689999998</v>
      </c>
      <c r="I8" s="605">
        <v>113.96215740000002</v>
      </c>
      <c r="J8" s="722">
        <v>115.487905</v>
      </c>
      <c r="K8" s="722"/>
      <c r="L8" s="722"/>
      <c r="M8" s="722"/>
      <c r="N8" s="585"/>
      <c r="O8" s="585"/>
      <c r="P8" s="585"/>
      <c r="Q8" s="585"/>
      <c r="R8" s="585"/>
    </row>
    <row r="9" spans="1:18" ht="15.75">
      <c r="A9" s="455" t="s">
        <v>134</v>
      </c>
      <c r="B9" s="486">
        <v>61.241499711774402</v>
      </c>
      <c r="C9" s="486">
        <v>60.988644740584597</v>
      </c>
      <c r="D9" s="486">
        <v>62.18854663532899</v>
      </c>
      <c r="E9" s="486">
        <v>241.40810971445302</v>
      </c>
      <c r="F9" s="605">
        <v>261.52987543856301</v>
      </c>
      <c r="G9" s="605">
        <v>88.262278271248988</v>
      </c>
      <c r="H9" s="605">
        <v>83.597582160872037</v>
      </c>
      <c r="I9" s="605">
        <v>63.915089309913014</v>
      </c>
      <c r="J9" s="722">
        <v>62.230943295000003</v>
      </c>
      <c r="K9" s="722"/>
      <c r="L9" s="722"/>
      <c r="M9" s="722"/>
      <c r="N9" s="585"/>
      <c r="O9" s="585"/>
      <c r="P9" s="585"/>
      <c r="Q9" s="585"/>
      <c r="R9" s="585"/>
    </row>
    <row r="10" spans="1:18" ht="15.75">
      <c r="A10" s="455" t="s">
        <v>756</v>
      </c>
      <c r="B10" s="486">
        <v>88.916151113999987</v>
      </c>
      <c r="C10" s="486">
        <v>105.3936749066</v>
      </c>
      <c r="D10" s="486">
        <v>104.21245946779999</v>
      </c>
      <c r="E10" s="486">
        <v>92.625925196420042</v>
      </c>
      <c r="F10" s="605">
        <v>45.8183115</v>
      </c>
      <c r="G10" s="605">
        <v>61.034852900000011</v>
      </c>
      <c r="H10" s="605">
        <v>46.573840099999998</v>
      </c>
      <c r="I10" s="605">
        <v>68.02351247499999</v>
      </c>
      <c r="J10" s="722">
        <v>46.0481245</v>
      </c>
      <c r="K10" s="722"/>
      <c r="L10" s="722"/>
      <c r="M10" s="722"/>
      <c r="N10" s="585"/>
      <c r="O10" s="585"/>
      <c r="P10" s="585"/>
      <c r="Q10" s="585"/>
      <c r="R10" s="585"/>
    </row>
    <row r="11" spans="1:18" ht="15.75">
      <c r="A11" s="455" t="s">
        <v>915</v>
      </c>
      <c r="B11" s="486">
        <v>15.287314400000001</v>
      </c>
      <c r="C11" s="486">
        <v>1.6755511999999992</v>
      </c>
      <c r="D11" s="486">
        <v>1.6877383999999971</v>
      </c>
      <c r="E11" s="486">
        <v>4.4076993999999985</v>
      </c>
      <c r="F11" s="605">
        <v>18.056583999999997</v>
      </c>
      <c r="G11" s="605">
        <v>10.233029581602004</v>
      </c>
      <c r="H11" s="605">
        <v>7.4016343083979983</v>
      </c>
      <c r="I11" s="605">
        <v>10.320411069999999</v>
      </c>
      <c r="J11" s="722">
        <v>3.5512947855000001</v>
      </c>
      <c r="K11" s="722"/>
      <c r="L11" s="722"/>
      <c r="M11" s="722"/>
      <c r="N11" s="585"/>
      <c r="O11" s="585"/>
      <c r="P11" s="585"/>
      <c r="Q11" s="585"/>
      <c r="R11" s="585"/>
    </row>
    <row r="12" spans="1:18" ht="15.75">
      <c r="A12" s="455" t="s">
        <v>342</v>
      </c>
      <c r="B12" s="486">
        <v>62.047952600000002</v>
      </c>
      <c r="C12" s="486">
        <v>163.7635234</v>
      </c>
      <c r="D12" s="486">
        <v>269.60107840000001</v>
      </c>
      <c r="E12" s="486">
        <v>576.72151840000004</v>
      </c>
      <c r="F12" s="605">
        <v>138.59431789999999</v>
      </c>
      <c r="G12" s="605">
        <v>420.69249689999992</v>
      </c>
      <c r="H12" s="605">
        <v>778.00387380000018</v>
      </c>
      <c r="I12" s="605">
        <v>2806.2586953999999</v>
      </c>
      <c r="J12" s="722">
        <v>222.52221059999999</v>
      </c>
      <c r="K12" s="722"/>
      <c r="L12" s="722"/>
      <c r="M12" s="722"/>
      <c r="N12" s="585"/>
      <c r="O12" s="585"/>
      <c r="P12" s="585"/>
      <c r="Q12" s="585"/>
      <c r="R12" s="585"/>
    </row>
    <row r="13" spans="1:18" ht="15.75">
      <c r="A13" s="455" t="s">
        <v>593</v>
      </c>
      <c r="B13" s="486">
        <v>153.71819369999997</v>
      </c>
      <c r="C13" s="486">
        <v>134.33569110000002</v>
      </c>
      <c r="D13" s="486">
        <v>265.75359319999995</v>
      </c>
      <c r="E13" s="486">
        <v>562.57717700000012</v>
      </c>
      <c r="F13" s="605">
        <v>222.3839045</v>
      </c>
      <c r="G13" s="605">
        <v>335.54497309999999</v>
      </c>
      <c r="H13" s="605">
        <v>284.13239220000003</v>
      </c>
      <c r="I13" s="605">
        <v>476.74522579999984</v>
      </c>
      <c r="J13" s="722">
        <v>349.164579</v>
      </c>
      <c r="K13" s="722"/>
      <c r="L13" s="722"/>
      <c r="M13" s="722"/>
      <c r="N13" s="585"/>
      <c r="O13" s="585"/>
      <c r="P13" s="585"/>
      <c r="Q13" s="585"/>
      <c r="R13" s="585"/>
    </row>
    <row r="14" spans="1:18" ht="15.75">
      <c r="A14" s="455" t="s">
        <v>794</v>
      </c>
      <c r="B14" s="486">
        <v>165.3312574</v>
      </c>
      <c r="C14" s="486">
        <v>259.66714969999998</v>
      </c>
      <c r="D14" s="486">
        <v>333.16812549999997</v>
      </c>
      <c r="E14" s="486">
        <v>218.69979970899999</v>
      </c>
      <c r="F14" s="605">
        <v>259.70714000000004</v>
      </c>
      <c r="G14" s="605">
        <v>274.51783091500005</v>
      </c>
      <c r="H14" s="605">
        <v>2345.5094126824997</v>
      </c>
      <c r="I14" s="605">
        <v>141.05854136440075</v>
      </c>
      <c r="J14" s="722">
        <v>85.952505599999995</v>
      </c>
      <c r="K14" s="722"/>
      <c r="L14" s="722"/>
      <c r="M14" s="722"/>
      <c r="N14" s="585"/>
      <c r="O14" s="585"/>
      <c r="P14" s="585"/>
      <c r="Q14" s="585"/>
      <c r="R14" s="585"/>
    </row>
    <row r="15" spans="1:18" ht="15.75">
      <c r="A15" s="455" t="s">
        <v>143</v>
      </c>
      <c r="B15" s="486">
        <v>90.429800400000005</v>
      </c>
      <c r="C15" s="486">
        <v>170.00065140000001</v>
      </c>
      <c r="D15" s="486">
        <v>130.00661539999999</v>
      </c>
      <c r="E15" s="486">
        <v>141.95288429999994</v>
      </c>
      <c r="F15" s="605">
        <v>92.872298978999993</v>
      </c>
      <c r="G15" s="605">
        <v>26.638419741000007</v>
      </c>
      <c r="H15" s="605">
        <v>299.23965027999998</v>
      </c>
      <c r="I15" s="605">
        <v>330.67862300000002</v>
      </c>
      <c r="J15" s="722">
        <v>426.74483459999999</v>
      </c>
      <c r="K15" s="722"/>
      <c r="L15" s="722"/>
      <c r="M15" s="722"/>
      <c r="N15" s="585"/>
      <c r="O15" s="585"/>
      <c r="P15" s="585"/>
      <c r="Q15" s="585"/>
      <c r="R15" s="585"/>
    </row>
    <row r="16" spans="1:18" ht="15.75">
      <c r="A16" s="455" t="s">
        <v>169</v>
      </c>
      <c r="B16" s="486">
        <v>320.22179879215997</v>
      </c>
      <c r="C16" s="486">
        <v>185.97397840622301</v>
      </c>
      <c r="D16" s="486">
        <v>196.16196770161696</v>
      </c>
      <c r="E16" s="486">
        <v>269.70811950000007</v>
      </c>
      <c r="F16" s="605">
        <v>141.70394880000001</v>
      </c>
      <c r="G16" s="605">
        <v>0</v>
      </c>
      <c r="H16" s="605">
        <v>0</v>
      </c>
      <c r="I16" s="605">
        <v>4383.9437106999994</v>
      </c>
      <c r="J16" s="722">
        <v>36.336410562422799</v>
      </c>
      <c r="K16" s="722"/>
      <c r="L16" s="722"/>
      <c r="M16" s="722"/>
      <c r="N16" s="585"/>
      <c r="O16" s="585"/>
      <c r="P16" s="585"/>
      <c r="Q16" s="585"/>
      <c r="R16" s="585"/>
    </row>
    <row r="17" spans="1:18" ht="15.75">
      <c r="A17" s="455" t="s">
        <v>585</v>
      </c>
      <c r="B17" s="486">
        <v>56.329131671000006</v>
      </c>
      <c r="C17" s="486">
        <v>76.306768820477998</v>
      </c>
      <c r="D17" s="486">
        <v>68.828186569245986</v>
      </c>
      <c r="E17" s="486">
        <v>72.025873350509954</v>
      </c>
      <c r="F17" s="605">
        <v>62.323164300000002</v>
      </c>
      <c r="G17" s="605">
        <v>108.74211269999998</v>
      </c>
      <c r="H17" s="605">
        <v>118.36994520000002</v>
      </c>
      <c r="I17" s="605">
        <v>127.72698550000001</v>
      </c>
      <c r="J17" s="722">
        <v>129.35341070000001</v>
      </c>
      <c r="K17" s="722"/>
      <c r="L17" s="722"/>
      <c r="M17" s="722"/>
      <c r="N17" s="585"/>
      <c r="O17" s="585"/>
      <c r="P17" s="585"/>
      <c r="Q17" s="585"/>
      <c r="R17" s="585"/>
    </row>
    <row r="18" spans="1:18" ht="15.75">
      <c r="A18" s="455" t="s">
        <v>341</v>
      </c>
      <c r="B18" s="486">
        <v>61.301305599999999</v>
      </c>
      <c r="C18" s="486">
        <v>71.281040375999964</v>
      </c>
      <c r="D18" s="486">
        <v>53.056646324000042</v>
      </c>
      <c r="E18" s="486">
        <v>78.429374723999985</v>
      </c>
      <c r="F18" s="605">
        <v>85.386094400000005</v>
      </c>
      <c r="G18" s="605">
        <v>192.42975440000004</v>
      </c>
      <c r="H18" s="605">
        <v>211.74138999999997</v>
      </c>
      <c r="I18" s="605">
        <v>166.75630170000005</v>
      </c>
      <c r="J18" s="722">
        <v>119.42278420000001</v>
      </c>
      <c r="K18" s="722"/>
      <c r="L18" s="722"/>
      <c r="M18" s="722"/>
      <c r="N18" s="585"/>
      <c r="O18" s="585"/>
      <c r="P18" s="585"/>
      <c r="Q18" s="585"/>
      <c r="R18" s="585"/>
    </row>
    <row r="19" spans="1:18" ht="15.75">
      <c r="A19" s="455" t="s">
        <v>631</v>
      </c>
      <c r="B19" s="486">
        <v>0</v>
      </c>
      <c r="C19" s="486">
        <v>0</v>
      </c>
      <c r="D19" s="486">
        <v>0</v>
      </c>
      <c r="E19" s="486">
        <v>0</v>
      </c>
      <c r="F19" s="605">
        <v>0</v>
      </c>
      <c r="G19" s="605">
        <v>0</v>
      </c>
      <c r="H19" s="605">
        <v>0</v>
      </c>
      <c r="I19" s="605">
        <v>22.414176999999999</v>
      </c>
      <c r="J19" s="722">
        <v>0</v>
      </c>
      <c r="K19" s="722"/>
      <c r="L19" s="722"/>
      <c r="M19" s="722"/>
      <c r="N19" s="585"/>
      <c r="O19" s="585"/>
      <c r="P19" s="585"/>
      <c r="Q19" s="585"/>
      <c r="R19" s="585"/>
    </row>
    <row r="20" spans="1:18" ht="15.75">
      <c r="A20" s="543" t="s">
        <v>790</v>
      </c>
      <c r="B20" s="491">
        <v>2610.3650298359348</v>
      </c>
      <c r="C20" s="491">
        <v>2714.0721415775265</v>
      </c>
      <c r="D20" s="491">
        <v>2759.5109194422903</v>
      </c>
      <c r="E20" s="491">
        <v>3823.2797178323826</v>
      </c>
      <c r="F20" s="609">
        <v>2682.1379406102706</v>
      </c>
      <c r="G20" s="609">
        <v>2959.026372022101</v>
      </c>
      <c r="H20" s="609">
        <v>5499.1227071718668</v>
      </c>
      <c r="I20" s="609">
        <v>10370.715307565455</v>
      </c>
      <c r="J20" s="726">
        <v>2867.8120329247558</v>
      </c>
      <c r="K20" s="726"/>
      <c r="L20" s="726"/>
      <c r="M20" s="726"/>
      <c r="N20" s="585"/>
      <c r="O20" s="585"/>
      <c r="P20" s="585"/>
      <c r="Q20" s="585"/>
      <c r="R20" s="585"/>
    </row>
    <row r="21" spans="1:18" ht="15.75">
      <c r="A21" s="544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5"/>
      <c r="O21" s="585"/>
      <c r="P21" s="585"/>
      <c r="Q21" s="585"/>
      <c r="R21" s="585"/>
    </row>
    <row r="22" spans="1:18" ht="16.5" thickBot="1">
      <c r="A22" s="465" t="s">
        <v>12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5"/>
      <c r="O22" s="585"/>
      <c r="P22" s="585"/>
      <c r="Q22" s="585"/>
      <c r="R22" s="585"/>
    </row>
    <row r="23" spans="1:18" ht="16.5" thickBot="1">
      <c r="A23" s="449" t="s">
        <v>152</v>
      </c>
      <c r="B23" s="835">
        <v>2011</v>
      </c>
      <c r="C23" s="836"/>
      <c r="D23" s="836"/>
      <c r="E23" s="837"/>
      <c r="F23" s="840">
        <v>2012</v>
      </c>
      <c r="G23" s="843"/>
      <c r="H23" s="843"/>
      <c r="I23" s="844"/>
      <c r="J23" s="838">
        <v>2013</v>
      </c>
      <c r="K23" s="839"/>
      <c r="L23" s="839"/>
      <c r="M23" s="857"/>
      <c r="N23" s="585"/>
      <c r="O23" s="585"/>
      <c r="P23" s="585"/>
      <c r="Q23" s="585"/>
      <c r="R23" s="585"/>
    </row>
    <row r="24" spans="1:18" ht="16.5" thickBot="1">
      <c r="A24" s="450" t="s">
        <v>842</v>
      </c>
      <c r="B24" s="802" t="s">
        <v>821</v>
      </c>
      <c r="C24" s="802" t="s">
        <v>822</v>
      </c>
      <c r="D24" s="802" t="s">
        <v>824</v>
      </c>
      <c r="E24" s="802" t="s">
        <v>825</v>
      </c>
      <c r="F24" s="804" t="s">
        <v>821</v>
      </c>
      <c r="G24" s="804" t="s">
        <v>822</v>
      </c>
      <c r="H24" s="804" t="s">
        <v>824</v>
      </c>
      <c r="I24" s="804" t="s">
        <v>825</v>
      </c>
      <c r="J24" s="751" t="s">
        <v>821</v>
      </c>
      <c r="K24" s="751" t="s">
        <v>822</v>
      </c>
      <c r="L24" s="751" t="s">
        <v>824</v>
      </c>
      <c r="M24" s="806" t="s">
        <v>825</v>
      </c>
      <c r="N24" s="585"/>
      <c r="O24" s="585"/>
      <c r="P24" s="585"/>
      <c r="Q24" s="585"/>
      <c r="R24" s="585"/>
    </row>
    <row r="25" spans="1:18" ht="15.75">
      <c r="A25" s="455" t="s">
        <v>172</v>
      </c>
      <c r="B25" s="486">
        <v>17.5</v>
      </c>
      <c r="C25" s="486">
        <v>21.79</v>
      </c>
      <c r="D25" s="486">
        <v>0</v>
      </c>
      <c r="E25" s="486">
        <v>1</v>
      </c>
      <c r="F25" s="605">
        <v>0</v>
      </c>
      <c r="G25" s="605">
        <v>0</v>
      </c>
      <c r="H25" s="605">
        <v>0</v>
      </c>
      <c r="I25" s="605">
        <v>173.011</v>
      </c>
      <c r="J25" s="722">
        <v>19.622</v>
      </c>
      <c r="K25" s="722"/>
      <c r="L25" s="722"/>
      <c r="M25" s="722"/>
      <c r="N25" s="585"/>
      <c r="O25" s="585"/>
      <c r="P25" s="585"/>
      <c r="Q25" s="585"/>
      <c r="R25" s="585"/>
    </row>
    <row r="26" spans="1:18" ht="15.75">
      <c r="A26" s="455" t="s">
        <v>140</v>
      </c>
      <c r="B26" s="486">
        <v>0</v>
      </c>
      <c r="C26" s="486">
        <v>0</v>
      </c>
      <c r="D26" s="486">
        <v>0</v>
      </c>
      <c r="E26" s="486">
        <v>0</v>
      </c>
      <c r="F26" s="605">
        <v>0</v>
      </c>
      <c r="G26" s="605">
        <v>142.94604000000001</v>
      </c>
      <c r="H26" s="605">
        <v>162.75200999999996</v>
      </c>
      <c r="I26" s="605">
        <v>19.97063490000005</v>
      </c>
      <c r="J26" s="722">
        <v>4.3704999999999998</v>
      </c>
      <c r="K26" s="722"/>
      <c r="L26" s="722"/>
      <c r="M26" s="722"/>
      <c r="N26" s="585"/>
      <c r="O26" s="585"/>
      <c r="P26" s="585"/>
      <c r="Q26" s="585"/>
      <c r="R26" s="585"/>
    </row>
    <row r="27" spans="1:18" ht="15.75">
      <c r="A27" s="455" t="s">
        <v>130</v>
      </c>
      <c r="B27" s="486">
        <v>0</v>
      </c>
      <c r="C27" s="486">
        <v>24.03126</v>
      </c>
      <c r="D27" s="486">
        <v>0</v>
      </c>
      <c r="E27" s="486">
        <v>0</v>
      </c>
      <c r="F27" s="605">
        <v>0</v>
      </c>
      <c r="G27" s="605">
        <v>0</v>
      </c>
      <c r="H27" s="605">
        <v>0</v>
      </c>
      <c r="I27" s="605">
        <v>5.0044344000000001</v>
      </c>
      <c r="J27" s="722">
        <v>0</v>
      </c>
      <c r="K27" s="722"/>
      <c r="L27" s="722"/>
      <c r="M27" s="722"/>
      <c r="N27" s="585"/>
      <c r="O27" s="585"/>
      <c r="P27" s="585"/>
      <c r="Q27" s="585"/>
      <c r="R27" s="585"/>
    </row>
    <row r="28" spans="1:18" ht="15.75">
      <c r="A28" s="455" t="s">
        <v>134</v>
      </c>
      <c r="B28" s="486">
        <v>0</v>
      </c>
      <c r="C28" s="486">
        <v>0</v>
      </c>
      <c r="D28" s="486">
        <v>0</v>
      </c>
      <c r="E28" s="486">
        <v>0</v>
      </c>
      <c r="F28" s="605">
        <v>0</v>
      </c>
      <c r="G28" s="605">
        <v>0</v>
      </c>
      <c r="H28" s="605">
        <v>0</v>
      </c>
      <c r="I28" s="605">
        <v>0</v>
      </c>
      <c r="J28" s="722">
        <v>0</v>
      </c>
      <c r="K28" s="722"/>
      <c r="L28" s="722"/>
      <c r="M28" s="722"/>
      <c r="N28" s="585"/>
      <c r="O28" s="585"/>
      <c r="P28" s="585"/>
      <c r="Q28" s="585"/>
      <c r="R28" s="585"/>
    </row>
    <row r="29" spans="1:18" ht="15.75">
      <c r="A29" s="455" t="s">
        <v>756</v>
      </c>
      <c r="B29" s="486">
        <v>0</v>
      </c>
      <c r="C29" s="486">
        <v>0</v>
      </c>
      <c r="D29" s="486">
        <v>0</v>
      </c>
      <c r="E29" s="486">
        <v>0</v>
      </c>
      <c r="F29" s="605">
        <v>0</v>
      </c>
      <c r="G29" s="605">
        <v>0</v>
      </c>
      <c r="H29" s="605">
        <v>0</v>
      </c>
      <c r="I29" s="605">
        <v>0</v>
      </c>
      <c r="J29" s="722">
        <v>0</v>
      </c>
      <c r="K29" s="722"/>
      <c r="L29" s="722"/>
      <c r="M29" s="722"/>
      <c r="O29" s="585"/>
      <c r="P29" s="585"/>
      <c r="Q29" s="585"/>
      <c r="R29" s="585"/>
    </row>
    <row r="30" spans="1:18" ht="15.75">
      <c r="A30" s="455" t="s">
        <v>915</v>
      </c>
      <c r="B30" s="486">
        <v>0</v>
      </c>
      <c r="C30" s="486">
        <v>0</v>
      </c>
      <c r="D30" s="486">
        <v>0</v>
      </c>
      <c r="E30" s="486">
        <v>0</v>
      </c>
      <c r="F30" s="605">
        <v>0</v>
      </c>
      <c r="G30" s="605">
        <v>0</v>
      </c>
      <c r="H30" s="605">
        <v>0</v>
      </c>
      <c r="I30" s="605">
        <v>0</v>
      </c>
      <c r="J30" s="722">
        <v>0</v>
      </c>
      <c r="K30" s="722"/>
      <c r="L30" s="722"/>
      <c r="M30" s="722"/>
      <c r="O30" s="585"/>
      <c r="P30" s="585"/>
      <c r="Q30" s="585"/>
      <c r="R30" s="585"/>
    </row>
    <row r="31" spans="1:18" ht="15.75">
      <c r="A31" s="455" t="s">
        <v>342</v>
      </c>
      <c r="B31" s="486">
        <v>0</v>
      </c>
      <c r="C31" s="486">
        <v>0</v>
      </c>
      <c r="D31" s="486">
        <v>0</v>
      </c>
      <c r="E31" s="486">
        <v>0</v>
      </c>
      <c r="F31" s="605">
        <v>0</v>
      </c>
      <c r="G31" s="605">
        <v>0</v>
      </c>
      <c r="H31" s="605">
        <v>0</v>
      </c>
      <c r="I31" s="605">
        <v>0</v>
      </c>
      <c r="J31" s="722">
        <v>0</v>
      </c>
      <c r="K31" s="722"/>
      <c r="L31" s="722"/>
      <c r="M31" s="722"/>
      <c r="O31" s="585"/>
      <c r="P31" s="585"/>
      <c r="Q31" s="585"/>
      <c r="R31" s="585"/>
    </row>
    <row r="32" spans="1:18" ht="15.75">
      <c r="A32" s="455" t="s">
        <v>593</v>
      </c>
      <c r="B32" s="486">
        <v>0</v>
      </c>
      <c r="C32" s="486">
        <v>0</v>
      </c>
      <c r="D32" s="486">
        <v>0</v>
      </c>
      <c r="E32" s="486">
        <v>0</v>
      </c>
      <c r="F32" s="605">
        <v>0</v>
      </c>
      <c r="G32" s="605">
        <v>0</v>
      </c>
      <c r="H32" s="605">
        <v>0</v>
      </c>
      <c r="I32" s="605">
        <v>0</v>
      </c>
      <c r="J32" s="722">
        <v>0</v>
      </c>
      <c r="K32" s="722"/>
      <c r="L32" s="722"/>
      <c r="M32" s="722"/>
      <c r="O32" s="585"/>
      <c r="P32" s="585"/>
      <c r="Q32" s="585"/>
      <c r="R32" s="585"/>
    </row>
    <row r="33" spans="1:18" ht="15.75">
      <c r="A33" s="455" t="s">
        <v>794</v>
      </c>
      <c r="B33" s="486">
        <v>0</v>
      </c>
      <c r="C33" s="486">
        <v>0</v>
      </c>
      <c r="D33" s="486">
        <v>0</v>
      </c>
      <c r="E33" s="486">
        <v>0</v>
      </c>
      <c r="F33" s="605">
        <v>0</v>
      </c>
      <c r="G33" s="605">
        <v>0</v>
      </c>
      <c r="H33" s="605">
        <v>0</v>
      </c>
      <c r="I33" s="605">
        <v>0</v>
      </c>
      <c r="J33" s="722">
        <v>0</v>
      </c>
      <c r="K33" s="722"/>
      <c r="L33" s="722"/>
      <c r="M33" s="722"/>
      <c r="O33" s="585"/>
      <c r="P33" s="585"/>
      <c r="Q33" s="585"/>
      <c r="R33" s="585"/>
    </row>
    <row r="34" spans="1:18" ht="15.75">
      <c r="A34" s="455" t="s">
        <v>143</v>
      </c>
      <c r="B34" s="486">
        <v>0</v>
      </c>
      <c r="C34" s="486">
        <v>0</v>
      </c>
      <c r="D34" s="486">
        <v>0</v>
      </c>
      <c r="E34" s="486">
        <v>0</v>
      </c>
      <c r="F34" s="605">
        <v>0</v>
      </c>
      <c r="G34" s="605">
        <v>0</v>
      </c>
      <c r="H34" s="605">
        <v>0</v>
      </c>
      <c r="I34" s="605">
        <v>0</v>
      </c>
      <c r="J34" s="722">
        <v>0</v>
      </c>
      <c r="K34" s="722"/>
      <c r="L34" s="722"/>
      <c r="M34" s="722"/>
      <c r="O34" s="585"/>
      <c r="P34" s="585"/>
      <c r="Q34" s="585"/>
      <c r="R34" s="585"/>
    </row>
    <row r="35" spans="1:18" ht="15.75">
      <c r="A35" s="455" t="s">
        <v>169</v>
      </c>
      <c r="B35" s="486">
        <v>0</v>
      </c>
      <c r="C35" s="486">
        <v>0</v>
      </c>
      <c r="D35" s="486">
        <v>0</v>
      </c>
      <c r="E35" s="486">
        <v>0</v>
      </c>
      <c r="F35" s="605">
        <v>0</v>
      </c>
      <c r="G35" s="605">
        <v>0</v>
      </c>
      <c r="H35" s="605">
        <v>0</v>
      </c>
      <c r="I35" s="605">
        <v>0</v>
      </c>
      <c r="J35" s="722">
        <v>0</v>
      </c>
      <c r="K35" s="722"/>
      <c r="L35" s="722"/>
      <c r="M35" s="722"/>
      <c r="O35" s="585"/>
      <c r="P35" s="585"/>
      <c r="Q35" s="585"/>
      <c r="R35" s="585"/>
    </row>
    <row r="36" spans="1:18" ht="15.75">
      <c r="A36" s="455" t="s">
        <v>585</v>
      </c>
      <c r="B36" s="486">
        <v>0</v>
      </c>
      <c r="C36" s="486">
        <v>-3.165</v>
      </c>
      <c r="D36" s="486">
        <v>0</v>
      </c>
      <c r="E36" s="486">
        <v>0</v>
      </c>
      <c r="F36" s="605">
        <v>0</v>
      </c>
      <c r="G36" s="605">
        <v>0</v>
      </c>
      <c r="H36" s="605">
        <v>0</v>
      </c>
      <c r="I36" s="605">
        <v>0</v>
      </c>
      <c r="J36" s="722">
        <v>0</v>
      </c>
      <c r="K36" s="722"/>
      <c r="L36" s="722"/>
      <c r="M36" s="722"/>
      <c r="O36" s="585"/>
      <c r="P36" s="585"/>
      <c r="Q36" s="585"/>
      <c r="R36" s="585"/>
    </row>
    <row r="37" spans="1:18" ht="15.75">
      <c r="A37" s="455" t="s">
        <v>341</v>
      </c>
      <c r="B37" s="486">
        <v>4</v>
      </c>
      <c r="C37" s="486">
        <v>2.6399999999999997</v>
      </c>
      <c r="D37" s="486">
        <v>87.566999999999993</v>
      </c>
      <c r="E37" s="486">
        <v>241.79026500000003</v>
      </c>
      <c r="F37" s="605">
        <v>2178.0649003000003</v>
      </c>
      <c r="G37" s="605">
        <v>4152.6973397000002</v>
      </c>
      <c r="H37" s="605">
        <v>658.02661780000017</v>
      </c>
      <c r="I37" s="605">
        <v>7.8151422000000821</v>
      </c>
      <c r="J37" s="722">
        <v>24.087</v>
      </c>
      <c r="K37" s="722"/>
      <c r="L37" s="722"/>
      <c r="M37" s="722"/>
      <c r="O37" s="585"/>
      <c r="P37" s="585"/>
      <c r="Q37" s="585"/>
      <c r="R37" s="585"/>
    </row>
    <row r="38" spans="1:18" ht="15.75">
      <c r="A38" s="455" t="s">
        <v>631</v>
      </c>
      <c r="B38" s="486">
        <v>0</v>
      </c>
      <c r="C38" s="486">
        <v>-21.79</v>
      </c>
      <c r="D38" s="486">
        <v>0</v>
      </c>
      <c r="E38" s="486">
        <v>-1</v>
      </c>
      <c r="F38" s="605">
        <v>0</v>
      </c>
      <c r="G38" s="605">
        <v>0</v>
      </c>
      <c r="H38" s="605">
        <v>0</v>
      </c>
      <c r="I38" s="605">
        <v>0</v>
      </c>
      <c r="J38" s="722">
        <v>0</v>
      </c>
      <c r="K38" s="722"/>
      <c r="L38" s="722"/>
      <c r="M38" s="722"/>
      <c r="O38" s="585"/>
      <c r="P38" s="585"/>
      <c r="Q38" s="585"/>
      <c r="R38" s="585"/>
    </row>
    <row r="39" spans="1:18" ht="15.75">
      <c r="A39" s="543" t="s">
        <v>791</v>
      </c>
      <c r="B39" s="491">
        <v>21.5</v>
      </c>
      <c r="C39" s="491">
        <v>23.50625999999999</v>
      </c>
      <c r="D39" s="491">
        <v>87.509749999999997</v>
      </c>
      <c r="E39" s="491">
        <v>241.76736499999998</v>
      </c>
      <c r="F39" s="609">
        <v>2178.0649003000003</v>
      </c>
      <c r="G39" s="609">
        <v>4295.6433796999991</v>
      </c>
      <c r="H39" s="609">
        <v>820.77862780000032</v>
      </c>
      <c r="I39" s="609">
        <v>205.80121150000014</v>
      </c>
      <c r="J39" s="726">
        <v>48.079499999999996</v>
      </c>
      <c r="K39" s="726"/>
      <c r="L39" s="726"/>
      <c r="M39" s="726"/>
      <c r="O39" s="585"/>
      <c r="P39" s="585"/>
      <c r="Q39" s="585"/>
      <c r="R39" s="585"/>
    </row>
    <row r="40" spans="1:18">
      <c r="F40" s="34"/>
    </row>
    <row r="41" spans="1:18" ht="15">
      <c r="A41" s="42"/>
    </row>
    <row r="42" spans="1:18" ht="15">
      <c r="A42" s="42"/>
    </row>
  </sheetData>
  <mergeCells count="6">
    <mergeCell ref="J4:M4"/>
    <mergeCell ref="J23:M23"/>
    <mergeCell ref="B4:E4"/>
    <mergeCell ref="B23:E23"/>
    <mergeCell ref="F4:I4"/>
    <mergeCell ref="F23:I23"/>
  </mergeCells>
  <phoneticPr fontId="12" type="noConversion"/>
  <pageMargins left="0.43" right="0.38" top="0.68" bottom="0.63" header="0.5" footer="0.5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5" enableFormatConditionsCalculation="0">
    <tabColor indexed="25"/>
    <pageSetUpPr fitToPage="1"/>
  </sheetPr>
  <dimension ref="A1:R129"/>
  <sheetViews>
    <sheetView showGridLines="0" view="pageBreakPreview" topLeftCell="A52" zoomScale="60" zoomScaleNormal="60" workbookViewId="0">
      <pane xSplit="1" topLeftCell="B1" activePane="topRight" state="frozen"/>
      <selection activeCell="O10" sqref="O10"/>
      <selection pane="topRight" activeCell="J76" sqref="J76"/>
    </sheetView>
  </sheetViews>
  <sheetFormatPr defaultColWidth="11.42578125" defaultRowHeight="12.75"/>
  <cols>
    <col min="1" max="1" width="77.140625" style="5" customWidth="1"/>
    <col min="2" max="6" width="11.85546875" bestFit="1" customWidth="1"/>
    <col min="7" max="7" width="11.28515625" bestFit="1" customWidth="1"/>
    <col min="8" max="8" width="11.85546875" bestFit="1" customWidth="1"/>
    <col min="9" max="9" width="10.85546875" customWidth="1"/>
  </cols>
  <sheetData>
    <row r="1" spans="1:18">
      <c r="A1" s="39"/>
      <c r="B1" s="40"/>
      <c r="C1" s="40"/>
      <c r="D1" s="40"/>
      <c r="E1" s="40"/>
      <c r="F1" s="40"/>
      <c r="G1" s="40"/>
      <c r="H1" s="40"/>
      <c r="I1" s="40"/>
    </row>
    <row r="2" spans="1:18">
      <c r="A2" s="39"/>
    </row>
    <row r="3" spans="1:18" s="6" customFormat="1" ht="16.5" thickBot="1">
      <c r="A3" s="465" t="s">
        <v>603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35">
        <v>2011</v>
      </c>
      <c r="C4" s="836"/>
      <c r="D4" s="836"/>
      <c r="E4" s="837"/>
      <c r="F4" s="840">
        <v>2012</v>
      </c>
      <c r="G4" s="843"/>
      <c r="H4" s="843"/>
      <c r="I4" s="844"/>
      <c r="J4" s="838">
        <v>2013</v>
      </c>
      <c r="K4" s="839"/>
      <c r="L4" s="839"/>
      <c r="M4" s="857"/>
    </row>
    <row r="5" spans="1:18" ht="16.5" thickBot="1">
      <c r="A5" s="545"/>
      <c r="B5" s="802" t="s">
        <v>821</v>
      </c>
      <c r="C5" s="802" t="s">
        <v>822</v>
      </c>
      <c r="D5" s="802" t="s">
        <v>824</v>
      </c>
      <c r="E5" s="802" t="s">
        <v>825</v>
      </c>
      <c r="F5" s="804" t="s">
        <v>821</v>
      </c>
      <c r="G5" s="804" t="s">
        <v>822</v>
      </c>
      <c r="H5" s="804" t="s">
        <v>824</v>
      </c>
      <c r="I5" s="804" t="s">
        <v>825</v>
      </c>
      <c r="J5" s="751" t="s">
        <v>821</v>
      </c>
      <c r="K5" s="751" t="s">
        <v>822</v>
      </c>
      <c r="L5" s="751" t="s">
        <v>824</v>
      </c>
      <c r="M5" s="751" t="s">
        <v>825</v>
      </c>
    </row>
    <row r="6" spans="1:18" ht="15.75">
      <c r="A6" s="461" t="s">
        <v>172</v>
      </c>
      <c r="B6" s="509"/>
      <c r="C6" s="509"/>
      <c r="D6" s="509"/>
      <c r="E6" s="509"/>
      <c r="F6" s="618"/>
      <c r="G6" s="618"/>
      <c r="H6" s="618"/>
      <c r="I6" s="618"/>
      <c r="J6" s="735"/>
      <c r="K6" s="735"/>
      <c r="L6" s="735"/>
      <c r="M6" s="735"/>
      <c r="N6" s="585"/>
      <c r="O6" s="585"/>
      <c r="P6" s="585"/>
      <c r="Q6" s="585"/>
      <c r="R6" s="585"/>
    </row>
    <row r="7" spans="1:18" ht="15.75">
      <c r="A7" s="747" t="s">
        <v>343</v>
      </c>
      <c r="B7" s="486"/>
      <c r="C7" s="486"/>
      <c r="D7" s="486"/>
      <c r="E7" s="486"/>
      <c r="F7" s="605"/>
      <c r="G7" s="605"/>
      <c r="H7" s="605"/>
      <c r="I7" s="605"/>
      <c r="J7" s="722"/>
      <c r="K7" s="722"/>
      <c r="L7" s="722"/>
      <c r="M7" s="722"/>
    </row>
    <row r="8" spans="1:18" ht="15.75">
      <c r="A8" s="546" t="s">
        <v>574</v>
      </c>
      <c r="B8" s="486">
        <v>3046</v>
      </c>
      <c r="C8" s="486">
        <v>3064</v>
      </c>
      <c r="D8" s="486">
        <v>3095</v>
      </c>
      <c r="E8" s="486">
        <v>3146</v>
      </c>
      <c r="F8" s="605">
        <v>3152</v>
      </c>
      <c r="G8" s="605">
        <v>3175</v>
      </c>
      <c r="H8" s="605">
        <v>3180</v>
      </c>
      <c r="I8" s="605">
        <v>3175</v>
      </c>
      <c r="J8" s="722">
        <v>3170</v>
      </c>
      <c r="K8" s="722"/>
      <c r="L8" s="722"/>
      <c r="M8" s="722"/>
      <c r="N8" s="585"/>
      <c r="O8" s="585"/>
      <c r="P8" s="585"/>
      <c r="Q8" s="585"/>
      <c r="R8" s="585"/>
    </row>
    <row r="9" spans="1:18" ht="15.75">
      <c r="A9" s="546" t="s">
        <v>610</v>
      </c>
      <c r="B9" s="486">
        <v>697</v>
      </c>
      <c r="C9" s="486">
        <v>690</v>
      </c>
      <c r="D9" s="486">
        <v>698</v>
      </c>
      <c r="E9" s="486">
        <v>690</v>
      </c>
      <c r="F9" s="605">
        <v>678</v>
      </c>
      <c r="G9" s="605">
        <v>676</v>
      </c>
      <c r="H9" s="605">
        <v>667</v>
      </c>
      <c r="I9" s="605">
        <v>651</v>
      </c>
      <c r="J9" s="722">
        <v>641</v>
      </c>
      <c r="K9" s="722"/>
      <c r="L9" s="722"/>
      <c r="M9" s="722"/>
      <c r="N9" s="585"/>
      <c r="O9" s="585"/>
      <c r="P9" s="585"/>
      <c r="Q9" s="585"/>
      <c r="R9" s="585"/>
    </row>
    <row r="10" spans="1:18" ht="15.75">
      <c r="A10" s="546" t="s">
        <v>575</v>
      </c>
      <c r="B10" s="486">
        <v>229</v>
      </c>
      <c r="C10" s="486">
        <v>231</v>
      </c>
      <c r="D10" s="486">
        <v>228</v>
      </c>
      <c r="E10" s="486">
        <v>233</v>
      </c>
      <c r="F10" s="605">
        <v>235</v>
      </c>
      <c r="G10" s="605">
        <v>236</v>
      </c>
      <c r="H10" s="605">
        <v>227</v>
      </c>
      <c r="I10" s="605">
        <v>237</v>
      </c>
      <c r="J10" s="722">
        <v>248</v>
      </c>
      <c r="K10" s="722"/>
      <c r="L10" s="722"/>
      <c r="M10" s="722"/>
      <c r="N10" s="585"/>
      <c r="O10" s="585"/>
      <c r="P10" s="585"/>
      <c r="Q10" s="585"/>
      <c r="R10" s="585"/>
    </row>
    <row r="11" spans="1:18" ht="15.75">
      <c r="A11" s="546" t="s">
        <v>576</v>
      </c>
      <c r="B11" s="486">
        <v>291</v>
      </c>
      <c r="C11" s="486">
        <v>287</v>
      </c>
      <c r="D11" s="486">
        <v>299</v>
      </c>
      <c r="E11" s="486">
        <v>283</v>
      </c>
      <c r="F11" s="605">
        <v>285</v>
      </c>
      <c r="G11" s="605">
        <v>299</v>
      </c>
      <c r="H11" s="605">
        <v>306</v>
      </c>
      <c r="I11" s="605">
        <v>293</v>
      </c>
      <c r="J11" s="722">
        <v>284</v>
      </c>
      <c r="K11" s="722"/>
      <c r="L11" s="722"/>
      <c r="M11" s="722"/>
      <c r="N11" s="585"/>
      <c r="O11" s="585"/>
      <c r="P11" s="585"/>
      <c r="Q11" s="585"/>
      <c r="R11" s="585"/>
    </row>
    <row r="12" spans="1:18" ht="15.75">
      <c r="A12" s="546" t="s">
        <v>611</v>
      </c>
      <c r="B12" s="486">
        <v>352</v>
      </c>
      <c r="C12" s="486">
        <v>340</v>
      </c>
      <c r="D12" s="486">
        <v>358</v>
      </c>
      <c r="E12" s="486">
        <v>338</v>
      </c>
      <c r="F12" s="605">
        <v>341</v>
      </c>
      <c r="G12" s="605">
        <v>357</v>
      </c>
      <c r="H12" s="605">
        <v>364</v>
      </c>
      <c r="I12" s="605">
        <v>348</v>
      </c>
      <c r="J12" s="722">
        <v>344</v>
      </c>
      <c r="K12" s="722"/>
      <c r="L12" s="722"/>
      <c r="M12" s="722"/>
      <c r="N12" s="585"/>
      <c r="O12" s="585"/>
      <c r="P12" s="585"/>
      <c r="Q12" s="585"/>
      <c r="R12" s="585"/>
    </row>
    <row r="13" spans="1:18" ht="15.75">
      <c r="A13" s="546" t="s">
        <v>610</v>
      </c>
      <c r="B13" s="486">
        <v>90</v>
      </c>
      <c r="C13" s="486">
        <v>105</v>
      </c>
      <c r="D13" s="486">
        <v>94</v>
      </c>
      <c r="E13" s="486">
        <v>88</v>
      </c>
      <c r="F13" s="605">
        <v>83</v>
      </c>
      <c r="G13" s="605">
        <v>87</v>
      </c>
      <c r="H13" s="605">
        <v>89</v>
      </c>
      <c r="I13" s="605">
        <v>85</v>
      </c>
      <c r="J13" s="722">
        <v>49</v>
      </c>
      <c r="K13" s="722"/>
      <c r="L13" s="722"/>
      <c r="M13" s="722"/>
      <c r="N13" s="585"/>
      <c r="O13" s="585"/>
      <c r="P13" s="585"/>
      <c r="Q13" s="585"/>
      <c r="R13" s="585"/>
    </row>
    <row r="14" spans="1:18" ht="15.75">
      <c r="A14" s="747" t="s">
        <v>826</v>
      </c>
      <c r="B14" s="486"/>
      <c r="C14" s="486"/>
      <c r="D14" s="486"/>
      <c r="E14" s="486"/>
      <c r="F14" s="605"/>
      <c r="G14" s="605"/>
      <c r="H14" s="605"/>
      <c r="I14" s="605"/>
      <c r="J14" s="722"/>
      <c r="K14" s="722"/>
      <c r="L14" s="722"/>
      <c r="M14" s="722"/>
    </row>
    <row r="15" spans="1:18" ht="15">
      <c r="A15" s="750" t="s">
        <v>928</v>
      </c>
      <c r="B15" s="486"/>
      <c r="C15" s="486"/>
      <c r="D15" s="486"/>
      <c r="E15" s="486"/>
      <c r="F15" s="605"/>
      <c r="G15" s="605"/>
      <c r="H15" s="605"/>
      <c r="I15" s="605"/>
      <c r="J15" s="722"/>
      <c r="K15" s="722"/>
      <c r="L15" s="722"/>
      <c r="M15" s="722"/>
    </row>
    <row r="16" spans="1:18" ht="15">
      <c r="A16" s="748" t="s">
        <v>896</v>
      </c>
      <c r="B16" s="486">
        <v>1082</v>
      </c>
      <c r="C16" s="486">
        <v>1059</v>
      </c>
      <c r="D16" s="486">
        <v>1036</v>
      </c>
      <c r="E16" s="486">
        <v>1015.74</v>
      </c>
      <c r="F16" s="605">
        <v>991.89300000000003</v>
      </c>
      <c r="G16" s="605">
        <v>971.14700000000005</v>
      </c>
      <c r="H16" s="605">
        <v>944.25300000000004</v>
      </c>
      <c r="I16" s="605">
        <v>916.65099999999995</v>
      </c>
      <c r="J16" s="722">
        <v>885.31399999999996</v>
      </c>
      <c r="K16" s="722"/>
      <c r="L16" s="722"/>
      <c r="M16" s="722"/>
    </row>
    <row r="17" spans="1:18" ht="15">
      <c r="A17" s="748" t="s">
        <v>927</v>
      </c>
      <c r="B17" s="486">
        <v>855</v>
      </c>
      <c r="C17" s="486">
        <v>852</v>
      </c>
      <c r="D17" s="486">
        <v>855</v>
      </c>
      <c r="E17" s="486">
        <v>859.91</v>
      </c>
      <c r="F17" s="605">
        <v>861.01700000000005</v>
      </c>
      <c r="G17" s="605">
        <v>855.34500000000003</v>
      </c>
      <c r="H17" s="605">
        <v>855.98900000000003</v>
      </c>
      <c r="I17" s="605">
        <v>870.08600000000001</v>
      </c>
      <c r="J17" s="722">
        <v>867.41200000000003</v>
      </c>
      <c r="K17" s="722"/>
      <c r="L17" s="722"/>
      <c r="M17" s="722"/>
    </row>
    <row r="18" spans="1:18" ht="15">
      <c r="A18" s="748" t="s">
        <v>936</v>
      </c>
      <c r="B18" s="486">
        <v>502</v>
      </c>
      <c r="C18" s="486">
        <v>505</v>
      </c>
      <c r="D18" s="486">
        <v>507</v>
      </c>
      <c r="E18" s="486">
        <v>503.74099999999999</v>
      </c>
      <c r="F18" s="605">
        <v>507.74700000000001</v>
      </c>
      <c r="G18" s="605">
        <v>510.27499999999998</v>
      </c>
      <c r="H18" s="605">
        <v>512.428</v>
      </c>
      <c r="I18" s="605">
        <v>524.31799999999998</v>
      </c>
      <c r="J18" s="722">
        <v>527.00199999999995</v>
      </c>
      <c r="K18" s="722"/>
      <c r="L18" s="722"/>
      <c r="M18" s="722"/>
    </row>
    <row r="19" spans="1:18" ht="15">
      <c r="A19" s="749"/>
      <c r="B19" s="486"/>
      <c r="C19" s="486"/>
      <c r="D19" s="486"/>
      <c r="E19" s="486"/>
      <c r="F19" s="605"/>
      <c r="G19" s="605"/>
      <c r="H19" s="605"/>
      <c r="I19" s="605"/>
      <c r="J19" s="722"/>
      <c r="K19" s="722"/>
      <c r="L19" s="722"/>
      <c r="M19" s="722"/>
    </row>
    <row r="20" spans="1:18" ht="15">
      <c r="A20" s="749" t="s">
        <v>929</v>
      </c>
      <c r="B20" s="486">
        <v>275</v>
      </c>
      <c r="C20" s="486">
        <v>271</v>
      </c>
      <c r="D20" s="486">
        <v>263</v>
      </c>
      <c r="E20" s="486">
        <v>271.44204183810501</v>
      </c>
      <c r="F20" s="605">
        <v>266.40274124745503</v>
      </c>
      <c r="G20" s="605">
        <v>259.87603518214701</v>
      </c>
      <c r="H20" s="605">
        <v>255.935458343227</v>
      </c>
      <c r="I20" s="605">
        <v>284.12714836989397</v>
      </c>
      <c r="J20" s="722">
        <v>270</v>
      </c>
      <c r="K20" s="722"/>
      <c r="L20" s="722"/>
      <c r="M20" s="722"/>
    </row>
    <row r="21" spans="1:18" ht="15">
      <c r="A21" s="749" t="s">
        <v>930</v>
      </c>
      <c r="B21" s="486">
        <v>313</v>
      </c>
      <c r="C21" s="486">
        <v>314</v>
      </c>
      <c r="D21" s="486">
        <v>311</v>
      </c>
      <c r="E21" s="486">
        <v>312.30715573148302</v>
      </c>
      <c r="F21" s="605">
        <v>305.830038366422</v>
      </c>
      <c r="G21" s="605">
        <v>309.72537305112002</v>
      </c>
      <c r="H21" s="605">
        <v>311.65851482538699</v>
      </c>
      <c r="I21" s="605">
        <v>330.168073859831</v>
      </c>
      <c r="J21" s="722">
        <v>319.66223540913501</v>
      </c>
      <c r="K21" s="722"/>
      <c r="L21" s="722"/>
      <c r="M21" s="722"/>
    </row>
    <row r="22" spans="1:18" ht="15">
      <c r="A22" s="749" t="s">
        <v>931</v>
      </c>
      <c r="B22" s="486">
        <v>230</v>
      </c>
      <c r="C22" s="486">
        <v>234</v>
      </c>
      <c r="D22" s="486">
        <v>239</v>
      </c>
      <c r="E22" s="486">
        <v>256.20065729140401</v>
      </c>
      <c r="F22" s="605">
        <v>241.38107852325399</v>
      </c>
      <c r="G22" s="605">
        <v>253.69800930969899</v>
      </c>
      <c r="H22" s="605">
        <v>251.32688080719299</v>
      </c>
      <c r="I22" s="605">
        <v>249.06840530681899</v>
      </c>
      <c r="J22" s="722">
        <v>246.5</v>
      </c>
      <c r="K22" s="722"/>
      <c r="L22" s="722"/>
      <c r="M22" s="722"/>
    </row>
    <row r="23" spans="1:18" ht="15">
      <c r="A23" s="748"/>
      <c r="B23" s="486"/>
      <c r="C23" s="486"/>
      <c r="D23" s="486"/>
      <c r="E23" s="486"/>
      <c r="F23" s="605"/>
      <c r="G23" s="605"/>
      <c r="H23" s="605"/>
      <c r="I23" s="605"/>
      <c r="J23" s="722"/>
      <c r="K23" s="722"/>
      <c r="L23" s="722"/>
      <c r="M23" s="722"/>
    </row>
    <row r="24" spans="1:18" ht="15">
      <c r="A24" s="642" t="s">
        <v>932</v>
      </c>
      <c r="B24" s="486"/>
      <c r="C24" s="486"/>
      <c r="D24" s="486"/>
      <c r="E24" s="486"/>
      <c r="F24" s="605"/>
      <c r="G24" s="605"/>
      <c r="H24" s="605"/>
      <c r="I24" s="605"/>
      <c r="J24" s="722"/>
      <c r="K24" s="722"/>
      <c r="L24" s="722"/>
      <c r="M24" s="722"/>
    </row>
    <row r="25" spans="1:18" ht="15">
      <c r="A25" s="750" t="s">
        <v>933</v>
      </c>
      <c r="B25" s="486">
        <v>174.19</v>
      </c>
      <c r="C25" s="486">
        <v>171.00399999999999</v>
      </c>
      <c r="D25" s="486">
        <v>167.036</v>
      </c>
      <c r="E25" s="486">
        <v>161.39599999999999</v>
      </c>
      <c r="F25" s="605">
        <v>157.12100000000001</v>
      </c>
      <c r="G25" s="605">
        <v>153.46299999999999</v>
      </c>
      <c r="H25" s="605">
        <v>146.798</v>
      </c>
      <c r="I25" s="605">
        <v>139.78700000000001</v>
      </c>
      <c r="J25" s="722">
        <v>134.11799999999999</v>
      </c>
      <c r="K25" s="722"/>
      <c r="L25" s="722"/>
      <c r="M25" s="722"/>
    </row>
    <row r="26" spans="1:18" ht="15">
      <c r="A26" s="750" t="s">
        <v>934</v>
      </c>
      <c r="B26" s="486">
        <v>78.301000000000002</v>
      </c>
      <c r="C26" s="486">
        <v>77.977000000000004</v>
      </c>
      <c r="D26" s="486">
        <v>77.63</v>
      </c>
      <c r="E26" s="486">
        <v>78.031999999999996</v>
      </c>
      <c r="F26" s="605">
        <v>78.268000000000001</v>
      </c>
      <c r="G26" s="605">
        <v>78.599999999999994</v>
      </c>
      <c r="H26" s="605">
        <v>77.733000000000004</v>
      </c>
      <c r="I26" s="605">
        <v>76.790000000000006</v>
      </c>
      <c r="J26" s="722">
        <v>74.885999999999996</v>
      </c>
      <c r="K26" s="722"/>
      <c r="L26" s="722"/>
      <c r="M26" s="722"/>
    </row>
    <row r="27" spans="1:18" ht="15">
      <c r="A27" s="750" t="s">
        <v>935</v>
      </c>
      <c r="B27" s="486">
        <v>298.56299999999999</v>
      </c>
      <c r="C27" s="486">
        <v>295.05700000000002</v>
      </c>
      <c r="D27" s="486">
        <v>290.89600000000002</v>
      </c>
      <c r="E27" s="486">
        <v>289.10300000000001</v>
      </c>
      <c r="F27" s="605">
        <v>285.11399999999998</v>
      </c>
      <c r="G27" s="605">
        <v>283.553</v>
      </c>
      <c r="H27" s="605">
        <v>280.62200000000001</v>
      </c>
      <c r="I27" s="605">
        <v>276.185</v>
      </c>
      <c r="J27" s="722">
        <v>273.47000000000003</v>
      </c>
      <c r="K27" s="722"/>
      <c r="L27" s="722"/>
      <c r="M27" s="722"/>
    </row>
    <row r="28" spans="1:18" ht="15.75">
      <c r="A28" s="461" t="s">
        <v>140</v>
      </c>
      <c r="B28" s="486"/>
      <c r="C28" s="486"/>
      <c r="D28" s="486"/>
      <c r="E28" s="486"/>
      <c r="F28" s="605"/>
      <c r="G28" s="605"/>
      <c r="H28" s="605"/>
      <c r="I28" s="605"/>
      <c r="J28" s="722"/>
      <c r="K28" s="722"/>
      <c r="L28" s="722"/>
      <c r="M28" s="722"/>
      <c r="N28" s="585"/>
      <c r="O28" s="585"/>
      <c r="P28" s="585"/>
      <c r="Q28" s="585"/>
      <c r="R28" s="585"/>
    </row>
    <row r="29" spans="1:18" ht="15.75">
      <c r="A29" s="747" t="s">
        <v>343</v>
      </c>
      <c r="B29" s="486"/>
      <c r="C29" s="486"/>
      <c r="D29" s="486"/>
      <c r="E29" s="486"/>
      <c r="F29" s="605"/>
      <c r="G29" s="605"/>
      <c r="H29" s="605"/>
      <c r="I29" s="605"/>
      <c r="J29" s="722"/>
      <c r="K29" s="722"/>
      <c r="L29" s="722"/>
      <c r="M29" s="722"/>
      <c r="N29" s="585"/>
      <c r="O29" s="585"/>
      <c r="P29" s="585"/>
      <c r="Q29" s="585"/>
      <c r="R29" s="585"/>
    </row>
    <row r="30" spans="1:18" ht="15.75">
      <c r="A30" s="546" t="s">
        <v>574</v>
      </c>
      <c r="B30" s="486">
        <v>2074</v>
      </c>
      <c r="C30" s="486">
        <v>2119</v>
      </c>
      <c r="D30" s="486">
        <v>2157</v>
      </c>
      <c r="E30" s="486">
        <v>2214</v>
      </c>
      <c r="F30" s="605">
        <v>2247</v>
      </c>
      <c r="G30" s="605">
        <v>2294</v>
      </c>
      <c r="H30" s="605">
        <v>2352</v>
      </c>
      <c r="I30" s="605">
        <v>2385</v>
      </c>
      <c r="J30" s="722">
        <v>2384</v>
      </c>
      <c r="K30" s="722"/>
      <c r="L30" s="722"/>
      <c r="M30" s="722"/>
      <c r="N30" s="585"/>
      <c r="O30" s="585"/>
      <c r="P30" s="585"/>
      <c r="Q30" s="585"/>
      <c r="R30" s="585"/>
    </row>
    <row r="31" spans="1:18" ht="15.75">
      <c r="A31" s="546" t="s">
        <v>610</v>
      </c>
      <c r="B31" s="486">
        <v>303</v>
      </c>
      <c r="C31" s="486">
        <v>315</v>
      </c>
      <c r="D31" s="486">
        <v>307</v>
      </c>
      <c r="E31" s="486">
        <v>293</v>
      </c>
      <c r="F31" s="605">
        <v>290</v>
      </c>
      <c r="G31" s="605">
        <v>294</v>
      </c>
      <c r="H31" s="605">
        <v>305</v>
      </c>
      <c r="I31" s="605">
        <v>303</v>
      </c>
      <c r="J31" s="722">
        <v>296</v>
      </c>
      <c r="K31" s="722"/>
      <c r="L31" s="722"/>
      <c r="M31" s="722"/>
      <c r="N31" s="585"/>
      <c r="O31" s="585"/>
      <c r="P31" s="585"/>
      <c r="Q31" s="585"/>
      <c r="R31" s="585"/>
    </row>
    <row r="32" spans="1:18" ht="15.75">
      <c r="A32" s="546" t="s">
        <v>575</v>
      </c>
      <c r="B32" s="486">
        <v>233</v>
      </c>
      <c r="C32" s="486">
        <v>236</v>
      </c>
      <c r="D32" s="486">
        <v>226</v>
      </c>
      <c r="E32" s="486">
        <v>233</v>
      </c>
      <c r="F32" s="605">
        <v>228</v>
      </c>
      <c r="G32" s="605">
        <v>229</v>
      </c>
      <c r="H32" s="605">
        <v>214</v>
      </c>
      <c r="I32" s="605">
        <v>222</v>
      </c>
      <c r="J32" s="722">
        <v>264</v>
      </c>
      <c r="K32" s="722"/>
      <c r="L32" s="722"/>
      <c r="M32" s="722"/>
      <c r="N32" s="585"/>
      <c r="O32" s="585"/>
      <c r="P32" s="585"/>
      <c r="Q32" s="585"/>
      <c r="R32" s="585"/>
    </row>
    <row r="33" spans="1:18" ht="15.75">
      <c r="A33" s="546" t="s">
        <v>576</v>
      </c>
      <c r="B33" s="486">
        <v>237</v>
      </c>
      <c r="C33" s="486">
        <v>235</v>
      </c>
      <c r="D33" s="486">
        <v>222</v>
      </c>
      <c r="E33" s="486">
        <v>222</v>
      </c>
      <c r="F33" s="605">
        <v>216</v>
      </c>
      <c r="G33" s="605">
        <v>213</v>
      </c>
      <c r="H33" s="605">
        <v>211</v>
      </c>
      <c r="I33" s="605">
        <v>199</v>
      </c>
      <c r="J33" s="722">
        <v>198</v>
      </c>
      <c r="K33" s="722"/>
      <c r="L33" s="722"/>
      <c r="M33" s="722"/>
      <c r="N33" s="585"/>
      <c r="O33" s="585"/>
      <c r="P33" s="585"/>
      <c r="Q33" s="585"/>
      <c r="R33" s="585"/>
    </row>
    <row r="34" spans="1:18" ht="15.75">
      <c r="A34" s="546" t="s">
        <v>611</v>
      </c>
      <c r="B34" s="486">
        <v>267</v>
      </c>
      <c r="C34" s="486">
        <v>263</v>
      </c>
      <c r="D34" s="486">
        <v>250</v>
      </c>
      <c r="E34" s="486">
        <v>247</v>
      </c>
      <c r="F34" s="605">
        <v>240</v>
      </c>
      <c r="G34" s="605">
        <v>235</v>
      </c>
      <c r="H34" s="605">
        <v>233</v>
      </c>
      <c r="I34" s="605">
        <v>219</v>
      </c>
      <c r="J34" s="722">
        <v>219</v>
      </c>
      <c r="K34" s="722"/>
      <c r="L34" s="722"/>
      <c r="M34" s="722"/>
      <c r="N34" s="585"/>
      <c r="O34" s="585"/>
      <c r="P34" s="585"/>
      <c r="Q34" s="585"/>
      <c r="R34" s="585"/>
    </row>
    <row r="35" spans="1:18" ht="15.75">
      <c r="A35" s="546" t="s">
        <v>610</v>
      </c>
      <c r="B35" s="486">
        <v>57</v>
      </c>
      <c r="C35" s="486">
        <v>64</v>
      </c>
      <c r="D35" s="486">
        <v>59</v>
      </c>
      <c r="E35" s="486">
        <v>64</v>
      </c>
      <c r="F35" s="605">
        <v>57</v>
      </c>
      <c r="G35" s="605">
        <v>68</v>
      </c>
      <c r="H35" s="605">
        <v>66</v>
      </c>
      <c r="I35" s="605">
        <v>67</v>
      </c>
      <c r="J35" s="722">
        <v>54</v>
      </c>
      <c r="K35" s="722"/>
      <c r="L35" s="722"/>
      <c r="M35" s="722"/>
      <c r="N35" s="585"/>
      <c r="O35" s="585"/>
      <c r="P35" s="585"/>
      <c r="Q35" s="585"/>
      <c r="R35" s="585"/>
    </row>
    <row r="36" spans="1:18" ht="15.75">
      <c r="A36" s="747" t="s">
        <v>826</v>
      </c>
      <c r="B36" s="486"/>
      <c r="C36" s="486"/>
      <c r="D36" s="486"/>
      <c r="E36" s="486"/>
      <c r="F36" s="605"/>
      <c r="G36" s="605"/>
      <c r="H36" s="605"/>
      <c r="I36" s="605"/>
      <c r="J36" s="722"/>
      <c r="K36" s="722"/>
      <c r="L36" s="722"/>
      <c r="M36" s="722"/>
    </row>
    <row r="37" spans="1:18" ht="15">
      <c r="A37" s="750" t="s">
        <v>928</v>
      </c>
      <c r="B37" s="486"/>
      <c r="C37" s="486"/>
      <c r="D37" s="486"/>
      <c r="E37" s="486"/>
      <c r="F37" s="605"/>
      <c r="G37" s="605"/>
      <c r="H37" s="605"/>
      <c r="I37" s="605"/>
      <c r="J37" s="722"/>
      <c r="K37" s="722"/>
      <c r="L37" s="722"/>
      <c r="M37" s="722"/>
    </row>
    <row r="38" spans="1:18" ht="15">
      <c r="A38" s="748" t="s">
        <v>896</v>
      </c>
      <c r="B38" s="486">
        <v>376</v>
      </c>
      <c r="C38" s="486">
        <v>364</v>
      </c>
      <c r="D38" s="486">
        <v>362</v>
      </c>
      <c r="E38" s="486">
        <v>354</v>
      </c>
      <c r="F38" s="605">
        <v>349.41800000000001</v>
      </c>
      <c r="G38" s="605">
        <v>342.947</v>
      </c>
      <c r="H38" s="605">
        <v>340.822</v>
      </c>
      <c r="I38" s="605">
        <v>332.5</v>
      </c>
      <c r="J38" s="722">
        <v>320</v>
      </c>
      <c r="K38" s="722"/>
      <c r="L38" s="722"/>
      <c r="M38" s="722"/>
    </row>
    <row r="39" spans="1:18" ht="15">
      <c r="A39" s="748" t="s">
        <v>927</v>
      </c>
      <c r="B39" s="486">
        <v>533</v>
      </c>
      <c r="C39" s="486">
        <v>518</v>
      </c>
      <c r="D39" s="486">
        <v>513</v>
      </c>
      <c r="E39" s="486">
        <v>509</v>
      </c>
      <c r="F39" s="605">
        <v>505.41199999999998</v>
      </c>
      <c r="G39" s="605">
        <v>497.11500000000001</v>
      </c>
      <c r="H39" s="605">
        <v>542.89099999999996</v>
      </c>
      <c r="I39" s="605">
        <v>545.20000000000005</v>
      </c>
      <c r="J39" s="722">
        <v>542</v>
      </c>
      <c r="K39" s="722"/>
      <c r="L39" s="722"/>
      <c r="M39" s="722"/>
    </row>
    <row r="40" spans="1:18" ht="15">
      <c r="A40" s="748" t="s">
        <v>936</v>
      </c>
      <c r="B40" s="486">
        <v>253.97</v>
      </c>
      <c r="C40" s="486">
        <v>255.74100000000001</v>
      </c>
      <c r="D40" s="486">
        <v>261.072</v>
      </c>
      <c r="E40" s="486">
        <v>256.649</v>
      </c>
      <c r="F40" s="605">
        <v>262.13799999999998</v>
      </c>
      <c r="G40" s="605">
        <v>263.80799999999999</v>
      </c>
      <c r="H40" s="605">
        <v>281.91899999999998</v>
      </c>
      <c r="I40" s="605">
        <v>284.39999999999998</v>
      </c>
      <c r="J40" s="722">
        <v>290</v>
      </c>
      <c r="K40" s="722"/>
      <c r="L40" s="722"/>
      <c r="M40" s="722"/>
    </row>
    <row r="41" spans="1:18" ht="15.75">
      <c r="A41" s="461" t="s">
        <v>130</v>
      </c>
      <c r="B41" s="486"/>
      <c r="C41" s="486"/>
      <c r="D41" s="486"/>
      <c r="E41" s="486"/>
      <c r="F41" s="605"/>
      <c r="G41" s="605"/>
      <c r="H41" s="605"/>
      <c r="I41" s="605"/>
      <c r="J41" s="722"/>
      <c r="K41" s="722"/>
      <c r="L41" s="722"/>
      <c r="M41" s="722"/>
      <c r="N41" s="585"/>
      <c r="O41" s="585"/>
      <c r="P41" s="585"/>
      <c r="Q41" s="585"/>
      <c r="R41" s="585"/>
    </row>
    <row r="42" spans="1:18" ht="15.75">
      <c r="A42" s="747" t="s">
        <v>343</v>
      </c>
      <c r="B42" s="486"/>
      <c r="C42" s="486"/>
      <c r="D42" s="486"/>
      <c r="E42" s="486"/>
      <c r="F42" s="605"/>
      <c r="G42" s="605"/>
      <c r="H42" s="605"/>
      <c r="I42" s="605"/>
      <c r="J42" s="722"/>
      <c r="K42" s="722"/>
      <c r="L42" s="722"/>
      <c r="M42" s="722"/>
      <c r="N42" s="585"/>
      <c r="O42" s="585"/>
      <c r="P42" s="585"/>
      <c r="Q42" s="585"/>
      <c r="R42" s="585"/>
    </row>
    <row r="43" spans="1:18" ht="15.75">
      <c r="A43" s="546" t="s">
        <v>574</v>
      </c>
      <c r="B43" s="486">
        <v>1981</v>
      </c>
      <c r="C43" s="486">
        <v>1980</v>
      </c>
      <c r="D43" s="486">
        <v>2017</v>
      </c>
      <c r="E43" s="486">
        <v>2007</v>
      </c>
      <c r="F43" s="605">
        <v>1986</v>
      </c>
      <c r="G43" s="605">
        <v>2020</v>
      </c>
      <c r="H43" s="605">
        <v>2037</v>
      </c>
      <c r="I43" s="605">
        <v>2015</v>
      </c>
      <c r="J43" s="722">
        <v>1927</v>
      </c>
      <c r="K43" s="722"/>
      <c r="L43" s="722"/>
      <c r="M43" s="722"/>
      <c r="N43" s="585"/>
      <c r="O43" s="585"/>
      <c r="P43" s="585"/>
      <c r="Q43" s="585"/>
      <c r="R43" s="585"/>
    </row>
    <row r="44" spans="1:18" ht="15.75">
      <c r="A44" s="546" t="s">
        <v>610</v>
      </c>
      <c r="B44" s="486">
        <v>748</v>
      </c>
      <c r="C44" s="486">
        <v>758</v>
      </c>
      <c r="D44" s="486">
        <v>786</v>
      </c>
      <c r="E44" s="486">
        <v>762</v>
      </c>
      <c r="F44" s="605">
        <v>756</v>
      </c>
      <c r="G44" s="605">
        <v>781</v>
      </c>
      <c r="H44" s="605">
        <v>797</v>
      </c>
      <c r="I44" s="605">
        <v>756</v>
      </c>
      <c r="J44" s="722">
        <v>713</v>
      </c>
      <c r="K44" s="722"/>
      <c r="L44" s="722"/>
      <c r="M44" s="722"/>
      <c r="N44" s="585"/>
      <c r="O44" s="585"/>
      <c r="P44" s="585"/>
      <c r="Q44" s="585"/>
      <c r="R44" s="585"/>
    </row>
    <row r="45" spans="1:18" ht="15.75">
      <c r="A45" s="546" t="s">
        <v>575</v>
      </c>
      <c r="B45" s="486">
        <v>190</v>
      </c>
      <c r="C45" s="486">
        <v>190</v>
      </c>
      <c r="D45" s="486">
        <v>188</v>
      </c>
      <c r="E45" s="486">
        <v>197</v>
      </c>
      <c r="F45" s="605">
        <v>205</v>
      </c>
      <c r="G45" s="605">
        <v>207</v>
      </c>
      <c r="H45" s="605">
        <v>199</v>
      </c>
      <c r="I45" s="605">
        <v>212</v>
      </c>
      <c r="J45" s="722">
        <v>220</v>
      </c>
      <c r="K45" s="722"/>
      <c r="L45" s="722"/>
      <c r="M45" s="722"/>
      <c r="N45" s="585"/>
      <c r="O45" s="585"/>
      <c r="P45" s="585"/>
      <c r="Q45" s="585"/>
      <c r="R45" s="585"/>
    </row>
    <row r="46" spans="1:18" ht="15.75">
      <c r="A46" s="546" t="s">
        <v>576</v>
      </c>
      <c r="B46" s="486">
        <v>189</v>
      </c>
      <c r="C46" s="486">
        <v>179</v>
      </c>
      <c r="D46" s="486">
        <v>173</v>
      </c>
      <c r="E46" s="486">
        <v>175</v>
      </c>
      <c r="F46" s="605">
        <v>158.16200000000001</v>
      </c>
      <c r="G46" s="605">
        <v>150.44200000000001</v>
      </c>
      <c r="H46" s="605">
        <v>143</v>
      </c>
      <c r="I46" s="605">
        <v>141</v>
      </c>
      <c r="J46" s="722">
        <v>130</v>
      </c>
      <c r="K46" s="722"/>
      <c r="L46" s="722"/>
      <c r="M46" s="722"/>
      <c r="N46" s="585"/>
      <c r="O46" s="585"/>
      <c r="P46" s="585"/>
      <c r="Q46" s="585"/>
      <c r="R46" s="585"/>
    </row>
    <row r="47" spans="1:18" ht="15.75">
      <c r="A47" s="546" t="s">
        <v>611</v>
      </c>
      <c r="B47" s="486">
        <v>240</v>
      </c>
      <c r="C47" s="486">
        <v>230</v>
      </c>
      <c r="D47" s="486">
        <v>222</v>
      </c>
      <c r="E47" s="486">
        <v>210</v>
      </c>
      <c r="F47" s="605">
        <v>199</v>
      </c>
      <c r="G47" s="605">
        <v>190</v>
      </c>
      <c r="H47" s="605">
        <v>180</v>
      </c>
      <c r="I47" s="605">
        <v>173</v>
      </c>
      <c r="J47" s="722">
        <v>160</v>
      </c>
      <c r="K47" s="722"/>
      <c r="L47" s="722"/>
      <c r="M47" s="722"/>
      <c r="N47" s="585"/>
      <c r="O47" s="585"/>
      <c r="P47" s="585"/>
      <c r="Q47" s="585"/>
      <c r="R47" s="585"/>
    </row>
    <row r="48" spans="1:18" ht="15.75">
      <c r="A48" s="546" t="s">
        <v>610</v>
      </c>
      <c r="B48" s="486">
        <v>101</v>
      </c>
      <c r="C48" s="486">
        <v>103</v>
      </c>
      <c r="D48" s="486">
        <v>100</v>
      </c>
      <c r="E48" s="486">
        <v>119</v>
      </c>
      <c r="F48" s="605">
        <v>90.815600000000003</v>
      </c>
      <c r="G48" s="605">
        <v>87.418999999999997</v>
      </c>
      <c r="H48" s="605">
        <v>84</v>
      </c>
      <c r="I48" s="605">
        <v>91</v>
      </c>
      <c r="J48" s="722">
        <v>79</v>
      </c>
      <c r="K48" s="722"/>
      <c r="L48" s="722"/>
      <c r="M48" s="722"/>
      <c r="N48" s="585"/>
      <c r="O48" s="585"/>
      <c r="P48" s="585"/>
      <c r="Q48" s="585"/>
      <c r="R48" s="585"/>
    </row>
    <row r="49" spans="1:18" ht="15.75">
      <c r="A49" s="747" t="s">
        <v>826</v>
      </c>
      <c r="B49" s="486"/>
      <c r="C49" s="486"/>
      <c r="D49" s="486"/>
      <c r="E49" s="486"/>
      <c r="F49" s="605"/>
      <c r="G49" s="605"/>
      <c r="H49" s="605"/>
      <c r="I49" s="605"/>
      <c r="J49" s="722"/>
      <c r="K49" s="722"/>
      <c r="L49" s="722"/>
      <c r="M49" s="722"/>
    </row>
    <row r="50" spans="1:18" ht="15">
      <c r="A50" s="468" t="s">
        <v>641</v>
      </c>
      <c r="B50" s="486">
        <v>215</v>
      </c>
      <c r="C50" s="486">
        <v>211</v>
      </c>
      <c r="D50" s="486">
        <v>203</v>
      </c>
      <c r="E50" s="486">
        <v>183</v>
      </c>
      <c r="F50" s="605">
        <v>174</v>
      </c>
      <c r="G50" s="605">
        <v>158</v>
      </c>
      <c r="H50" s="605">
        <v>148</v>
      </c>
      <c r="I50" s="605">
        <v>138</v>
      </c>
      <c r="J50" s="722">
        <v>131</v>
      </c>
      <c r="K50" s="722"/>
      <c r="L50" s="722"/>
      <c r="M50" s="722"/>
    </row>
    <row r="51" spans="1:18" ht="15">
      <c r="A51" s="468" t="s">
        <v>943</v>
      </c>
      <c r="B51" s="486">
        <v>236</v>
      </c>
      <c r="C51" s="486">
        <v>231</v>
      </c>
      <c r="D51" s="486">
        <v>225</v>
      </c>
      <c r="E51" s="486">
        <v>218</v>
      </c>
      <c r="F51" s="605">
        <v>204</v>
      </c>
      <c r="G51" s="605">
        <v>197</v>
      </c>
      <c r="H51" s="605">
        <v>191</v>
      </c>
      <c r="I51" s="605">
        <v>184</v>
      </c>
      <c r="J51" s="722">
        <v>180</v>
      </c>
      <c r="K51" s="722"/>
      <c r="L51" s="722"/>
      <c r="M51" s="722"/>
    </row>
    <row r="52" spans="1:18" ht="15.75">
      <c r="A52" s="461" t="s">
        <v>134</v>
      </c>
      <c r="B52" s="486"/>
      <c r="C52" s="486"/>
      <c r="D52" s="486"/>
      <c r="E52" s="486"/>
      <c r="F52" s="605"/>
      <c r="G52" s="605"/>
      <c r="H52" s="605"/>
      <c r="I52" s="605"/>
      <c r="J52" s="722"/>
      <c r="K52" s="722"/>
      <c r="L52" s="722"/>
      <c r="M52" s="722"/>
      <c r="N52" s="585"/>
      <c r="O52" s="585"/>
      <c r="P52" s="585"/>
      <c r="Q52" s="585"/>
      <c r="R52" s="585"/>
    </row>
    <row r="53" spans="1:18" ht="15.75">
      <c r="A53" s="455" t="s">
        <v>574</v>
      </c>
      <c r="B53" s="486">
        <v>3393</v>
      </c>
      <c r="C53" s="486">
        <v>3370</v>
      </c>
      <c r="D53" s="486">
        <v>3349</v>
      </c>
      <c r="E53" s="486">
        <v>3370</v>
      </c>
      <c r="F53" s="605">
        <v>3310</v>
      </c>
      <c r="G53" s="605">
        <v>3263</v>
      </c>
      <c r="H53" s="605">
        <v>3265</v>
      </c>
      <c r="I53" s="605">
        <v>3322</v>
      </c>
      <c r="J53" s="722">
        <v>3253</v>
      </c>
      <c r="K53" s="722"/>
      <c r="L53" s="722"/>
      <c r="M53" s="722"/>
      <c r="N53" s="585"/>
      <c r="O53" s="585"/>
      <c r="P53" s="585"/>
      <c r="Q53" s="585"/>
      <c r="R53" s="585"/>
    </row>
    <row r="54" spans="1:18" ht="15">
      <c r="A54" s="455" t="s">
        <v>610</v>
      </c>
      <c r="B54" s="486">
        <v>1725</v>
      </c>
      <c r="C54" s="486">
        <v>1681</v>
      </c>
      <c r="D54" s="486">
        <v>1645</v>
      </c>
      <c r="E54" s="486">
        <v>1651</v>
      </c>
      <c r="F54" s="605">
        <v>1594</v>
      </c>
      <c r="G54" s="605">
        <v>1539</v>
      </c>
      <c r="H54" s="605">
        <v>1511</v>
      </c>
      <c r="I54" s="605">
        <v>1547</v>
      </c>
      <c r="J54" s="722">
        <v>1492</v>
      </c>
      <c r="K54" s="722"/>
      <c r="L54" s="722"/>
      <c r="M54" s="722"/>
    </row>
    <row r="55" spans="1:18" ht="15">
      <c r="A55" s="455" t="s">
        <v>575</v>
      </c>
      <c r="B55" s="486">
        <v>180</v>
      </c>
      <c r="C55" s="486">
        <v>190</v>
      </c>
      <c r="D55" s="486">
        <v>190</v>
      </c>
      <c r="E55" s="486">
        <v>189</v>
      </c>
      <c r="F55" s="605">
        <v>186</v>
      </c>
      <c r="G55" s="605">
        <v>190</v>
      </c>
      <c r="H55" s="605">
        <v>189</v>
      </c>
      <c r="I55" s="605">
        <v>188</v>
      </c>
      <c r="J55" s="722">
        <v>194</v>
      </c>
      <c r="K55" s="722"/>
      <c r="L55" s="722"/>
      <c r="M55" s="722"/>
    </row>
    <row r="56" spans="1:18" ht="15">
      <c r="A56" s="455" t="s">
        <v>576</v>
      </c>
      <c r="B56" s="486">
        <v>97</v>
      </c>
      <c r="C56" s="486">
        <v>108</v>
      </c>
      <c r="D56" s="486">
        <v>108</v>
      </c>
      <c r="E56" s="486">
        <v>96</v>
      </c>
      <c r="F56" s="605">
        <v>90</v>
      </c>
      <c r="G56" s="605">
        <v>91</v>
      </c>
      <c r="H56" s="605">
        <v>99</v>
      </c>
      <c r="I56" s="605">
        <v>99</v>
      </c>
      <c r="J56" s="722">
        <v>87</v>
      </c>
      <c r="K56" s="722"/>
      <c r="L56" s="722"/>
      <c r="M56" s="722"/>
    </row>
    <row r="57" spans="1:18" ht="15">
      <c r="A57" s="455" t="s">
        <v>611</v>
      </c>
      <c r="B57" s="486">
        <v>154</v>
      </c>
      <c r="C57" s="486">
        <v>166</v>
      </c>
      <c r="D57" s="486">
        <v>162</v>
      </c>
      <c r="E57" s="486">
        <v>141</v>
      </c>
      <c r="F57" s="605">
        <v>135</v>
      </c>
      <c r="G57" s="605">
        <v>134</v>
      </c>
      <c r="H57" s="605">
        <v>144</v>
      </c>
      <c r="I57" s="605">
        <v>143</v>
      </c>
      <c r="J57" s="722">
        <v>128</v>
      </c>
      <c r="K57" s="722"/>
      <c r="L57" s="722"/>
      <c r="M57" s="722"/>
    </row>
    <row r="58" spans="1:18" ht="15">
      <c r="A58" s="455" t="s">
        <v>610</v>
      </c>
      <c r="B58" s="486">
        <v>44</v>
      </c>
      <c r="C58" s="486">
        <v>50</v>
      </c>
      <c r="D58" s="486">
        <v>53</v>
      </c>
      <c r="E58" s="486">
        <v>48</v>
      </c>
      <c r="F58" s="605">
        <v>41</v>
      </c>
      <c r="G58" s="605">
        <v>44</v>
      </c>
      <c r="H58" s="605">
        <v>48</v>
      </c>
      <c r="I58" s="605">
        <v>47</v>
      </c>
      <c r="J58" s="722">
        <v>39</v>
      </c>
      <c r="K58" s="722"/>
      <c r="L58" s="722"/>
      <c r="M58" s="722"/>
    </row>
    <row r="59" spans="1:18" ht="15.75">
      <c r="A59" s="461" t="s">
        <v>756</v>
      </c>
      <c r="B59" s="486"/>
      <c r="C59" s="486"/>
      <c r="D59" s="486"/>
      <c r="E59" s="486"/>
      <c r="F59" s="605"/>
      <c r="G59" s="605"/>
      <c r="H59" s="605"/>
      <c r="I59" s="605"/>
      <c r="J59" s="722"/>
      <c r="K59" s="722"/>
      <c r="L59" s="722"/>
      <c r="M59" s="722"/>
    </row>
    <row r="60" spans="1:18" ht="15">
      <c r="A60" s="455" t="s">
        <v>574</v>
      </c>
      <c r="B60" s="486">
        <v>3059</v>
      </c>
      <c r="C60" s="486">
        <v>3061</v>
      </c>
      <c r="D60" s="486">
        <v>3138</v>
      </c>
      <c r="E60" s="486">
        <v>3137</v>
      </c>
      <c r="F60" s="605">
        <v>3110</v>
      </c>
      <c r="G60" s="605">
        <v>3132</v>
      </c>
      <c r="H60" s="605">
        <v>3247</v>
      </c>
      <c r="I60" s="605">
        <v>3207</v>
      </c>
      <c r="J60" s="722">
        <v>3214</v>
      </c>
      <c r="K60" s="722"/>
      <c r="L60" s="722"/>
      <c r="M60" s="722"/>
    </row>
    <row r="61" spans="1:18" ht="15">
      <c r="A61" s="455" t="s">
        <v>610</v>
      </c>
      <c r="B61" s="486">
        <v>1944</v>
      </c>
      <c r="C61" s="486">
        <v>1900</v>
      </c>
      <c r="D61" s="486">
        <v>1928</v>
      </c>
      <c r="E61" s="486">
        <v>1866</v>
      </c>
      <c r="F61" s="605">
        <v>1801</v>
      </c>
      <c r="G61" s="605">
        <v>1791</v>
      </c>
      <c r="H61" s="605">
        <v>1881</v>
      </c>
      <c r="I61" s="605">
        <v>1816</v>
      </c>
      <c r="J61" s="722">
        <v>1802</v>
      </c>
      <c r="K61" s="722"/>
      <c r="L61" s="722"/>
      <c r="M61" s="722"/>
    </row>
    <row r="62" spans="1:18" ht="15">
      <c r="A62" s="455" t="s">
        <v>575</v>
      </c>
      <c r="B62" s="486">
        <v>124</v>
      </c>
      <c r="C62" s="486">
        <v>141</v>
      </c>
      <c r="D62" s="486">
        <v>154</v>
      </c>
      <c r="E62" s="486">
        <v>158</v>
      </c>
      <c r="F62" s="605">
        <v>150</v>
      </c>
      <c r="G62" s="605">
        <v>161</v>
      </c>
      <c r="H62" s="605">
        <v>163</v>
      </c>
      <c r="I62" s="605">
        <v>173</v>
      </c>
      <c r="J62" s="722">
        <v>169</v>
      </c>
      <c r="K62" s="722"/>
      <c r="L62" s="722"/>
      <c r="M62" s="722"/>
    </row>
    <row r="63" spans="1:18" ht="15">
      <c r="A63" s="455" t="s">
        <v>576</v>
      </c>
      <c r="B63" s="486">
        <v>65</v>
      </c>
      <c r="C63" s="486">
        <v>73</v>
      </c>
      <c r="D63" s="486">
        <v>75</v>
      </c>
      <c r="E63" s="486">
        <v>71</v>
      </c>
      <c r="F63" s="605">
        <v>63</v>
      </c>
      <c r="G63" s="605">
        <v>65</v>
      </c>
      <c r="H63" s="605">
        <v>67</v>
      </c>
      <c r="I63" s="605">
        <v>64</v>
      </c>
      <c r="J63" s="722">
        <v>63</v>
      </c>
      <c r="K63" s="722"/>
      <c r="L63" s="722"/>
      <c r="M63" s="722"/>
    </row>
    <row r="64" spans="1:18" ht="15">
      <c r="A64" s="455" t="s">
        <v>611</v>
      </c>
      <c r="B64" s="486">
        <v>114</v>
      </c>
      <c r="C64" s="486">
        <v>127</v>
      </c>
      <c r="D64" s="486">
        <v>129</v>
      </c>
      <c r="E64" s="486">
        <v>120</v>
      </c>
      <c r="F64" s="605">
        <v>106</v>
      </c>
      <c r="G64" s="605">
        <v>106</v>
      </c>
      <c r="H64" s="605">
        <v>108</v>
      </c>
      <c r="I64" s="605">
        <v>105</v>
      </c>
      <c r="J64" s="722">
        <v>104</v>
      </c>
      <c r="K64" s="722"/>
      <c r="L64" s="722"/>
      <c r="M64" s="722"/>
    </row>
    <row r="65" spans="1:13" ht="15">
      <c r="A65" s="455" t="s">
        <v>610</v>
      </c>
      <c r="B65" s="486">
        <v>38</v>
      </c>
      <c r="C65" s="486">
        <v>41</v>
      </c>
      <c r="D65" s="486">
        <v>42</v>
      </c>
      <c r="E65" s="486">
        <v>39</v>
      </c>
      <c r="F65" s="605">
        <v>33</v>
      </c>
      <c r="G65" s="605">
        <v>34</v>
      </c>
      <c r="H65" s="605">
        <v>37</v>
      </c>
      <c r="I65" s="605">
        <v>33</v>
      </c>
      <c r="J65" s="722">
        <v>31</v>
      </c>
      <c r="K65" s="722"/>
      <c r="L65" s="722"/>
      <c r="M65" s="722"/>
    </row>
    <row r="66" spans="1:13" ht="15.75">
      <c r="A66" s="461" t="s">
        <v>915</v>
      </c>
      <c r="B66" s="486"/>
      <c r="C66" s="486"/>
      <c r="D66" s="486"/>
      <c r="E66" s="486"/>
      <c r="F66" s="605"/>
      <c r="G66" s="605"/>
      <c r="H66" s="605"/>
      <c r="I66" s="605"/>
      <c r="J66" s="722"/>
      <c r="K66" s="722"/>
      <c r="L66" s="722"/>
      <c r="M66" s="722"/>
    </row>
    <row r="67" spans="1:13" ht="15">
      <c r="A67" s="455" t="s">
        <v>574</v>
      </c>
      <c r="B67" s="486">
        <v>423</v>
      </c>
      <c r="C67" s="486">
        <v>435</v>
      </c>
      <c r="D67" s="486">
        <v>490</v>
      </c>
      <c r="E67" s="486">
        <v>461</v>
      </c>
      <c r="F67" s="605">
        <v>401</v>
      </c>
      <c r="G67" s="605">
        <v>422</v>
      </c>
      <c r="H67" s="605">
        <v>475</v>
      </c>
      <c r="I67" s="605">
        <v>400</v>
      </c>
      <c r="J67" s="722">
        <v>372</v>
      </c>
      <c r="K67" s="722"/>
      <c r="L67" s="722"/>
      <c r="M67" s="722"/>
    </row>
    <row r="68" spans="1:13" ht="15">
      <c r="A68" s="455" t="s">
        <v>610</v>
      </c>
      <c r="B68" s="486">
        <v>305</v>
      </c>
      <c r="C68" s="486">
        <v>318</v>
      </c>
      <c r="D68" s="486">
        <v>371</v>
      </c>
      <c r="E68" s="486">
        <v>342</v>
      </c>
      <c r="F68" s="605">
        <v>282</v>
      </c>
      <c r="G68" s="605">
        <v>304</v>
      </c>
      <c r="H68" s="605">
        <v>359</v>
      </c>
      <c r="I68" s="605">
        <v>294</v>
      </c>
      <c r="J68" s="722">
        <v>270</v>
      </c>
      <c r="K68" s="722"/>
      <c r="L68" s="722"/>
      <c r="M68" s="722"/>
    </row>
    <row r="69" spans="1:13" ht="15">
      <c r="A69" s="455" t="s">
        <v>575</v>
      </c>
      <c r="B69" s="486">
        <v>130</v>
      </c>
      <c r="C69" s="486">
        <v>140</v>
      </c>
      <c r="D69" s="486">
        <v>137</v>
      </c>
      <c r="E69" s="486">
        <v>120</v>
      </c>
      <c r="F69" s="605">
        <v>138</v>
      </c>
      <c r="G69" s="605">
        <v>161</v>
      </c>
      <c r="H69" s="605">
        <v>147</v>
      </c>
      <c r="I69" s="605">
        <v>138</v>
      </c>
      <c r="J69" s="722">
        <v>144</v>
      </c>
      <c r="K69" s="722"/>
      <c r="L69" s="722"/>
      <c r="M69" s="722"/>
    </row>
    <row r="70" spans="1:13" ht="15">
      <c r="A70" s="455" t="s">
        <v>576</v>
      </c>
      <c r="B70" s="486">
        <v>92</v>
      </c>
      <c r="C70" s="486">
        <v>107</v>
      </c>
      <c r="D70" s="486">
        <v>110</v>
      </c>
      <c r="E70" s="486">
        <v>88</v>
      </c>
      <c r="F70" s="605">
        <v>87</v>
      </c>
      <c r="G70" s="605">
        <v>100</v>
      </c>
      <c r="H70" s="605">
        <v>98</v>
      </c>
      <c r="I70" s="605">
        <v>84</v>
      </c>
      <c r="J70" s="722">
        <v>82</v>
      </c>
      <c r="K70" s="722"/>
      <c r="L70" s="722"/>
      <c r="M70" s="722"/>
    </row>
    <row r="71" spans="1:13" ht="15">
      <c r="A71" s="455" t="s">
        <v>611</v>
      </c>
      <c r="B71" s="486">
        <v>159</v>
      </c>
      <c r="C71" s="486">
        <v>172</v>
      </c>
      <c r="D71" s="486">
        <v>183</v>
      </c>
      <c r="E71" s="486">
        <v>161</v>
      </c>
      <c r="F71" s="605">
        <v>145</v>
      </c>
      <c r="G71" s="605">
        <v>152</v>
      </c>
      <c r="H71" s="605">
        <v>158</v>
      </c>
      <c r="I71" s="605">
        <v>152</v>
      </c>
      <c r="J71" s="722">
        <v>147</v>
      </c>
      <c r="K71" s="722"/>
      <c r="L71" s="722"/>
      <c r="M71" s="722"/>
    </row>
    <row r="72" spans="1:13" ht="15">
      <c r="A72" s="455" t="s">
        <v>610</v>
      </c>
      <c r="B72" s="486">
        <v>68</v>
      </c>
      <c r="C72" s="486">
        <v>82</v>
      </c>
      <c r="D72" s="486">
        <v>86</v>
      </c>
      <c r="E72" s="486">
        <v>64</v>
      </c>
      <c r="F72" s="605">
        <v>64</v>
      </c>
      <c r="G72" s="605">
        <v>78</v>
      </c>
      <c r="H72" s="605">
        <v>77</v>
      </c>
      <c r="I72" s="605">
        <v>60</v>
      </c>
      <c r="J72" s="722">
        <v>58</v>
      </c>
      <c r="K72" s="722"/>
      <c r="L72" s="722"/>
      <c r="M72" s="722"/>
    </row>
    <row r="73" spans="1:13" ht="15.75">
      <c r="A73" s="461" t="s">
        <v>342</v>
      </c>
      <c r="B73" s="486"/>
      <c r="C73" s="486"/>
      <c r="D73" s="486"/>
      <c r="E73" s="486"/>
      <c r="F73" s="605"/>
      <c r="G73" s="605"/>
      <c r="H73" s="605"/>
      <c r="I73" s="605"/>
      <c r="J73" s="722"/>
      <c r="K73" s="722"/>
      <c r="L73" s="722"/>
      <c r="M73" s="722"/>
    </row>
    <row r="74" spans="1:13" ht="15">
      <c r="A74" s="455" t="s">
        <v>955</v>
      </c>
      <c r="B74" s="486">
        <v>22345</v>
      </c>
      <c r="C74" s="486">
        <v>22729</v>
      </c>
      <c r="D74" s="486">
        <v>22865</v>
      </c>
      <c r="E74" s="486">
        <v>23217</v>
      </c>
      <c r="F74" s="605">
        <v>24131.328000000001</v>
      </c>
      <c r="G74" s="605">
        <v>24310.084999999999</v>
      </c>
      <c r="H74" s="605">
        <v>24568.175999999999</v>
      </c>
      <c r="I74" s="605">
        <v>26318.259000000002</v>
      </c>
      <c r="J74" s="722">
        <v>26609</v>
      </c>
      <c r="K74" s="722"/>
      <c r="L74" s="722"/>
      <c r="M74" s="722"/>
    </row>
    <row r="75" spans="1:13" ht="15">
      <c r="A75" s="455" t="s">
        <v>610</v>
      </c>
      <c r="B75" s="486">
        <v>20001</v>
      </c>
      <c r="C75" s="486">
        <v>20377</v>
      </c>
      <c r="D75" s="486">
        <v>20506</v>
      </c>
      <c r="E75" s="486">
        <v>20817</v>
      </c>
      <c r="F75" s="605">
        <v>21679.978999999999</v>
      </c>
      <c r="G75" s="605">
        <v>21807.656999999999</v>
      </c>
      <c r="H75" s="605">
        <v>21981.937999999998</v>
      </c>
      <c r="I75" s="605">
        <v>23502.307000000001</v>
      </c>
      <c r="J75" s="722">
        <v>23587</v>
      </c>
      <c r="K75" s="722"/>
      <c r="L75" s="722"/>
      <c r="M75" s="722"/>
    </row>
    <row r="76" spans="1:13" ht="15">
      <c r="A76" s="455" t="s">
        <v>575</v>
      </c>
      <c r="B76" s="486">
        <v>304</v>
      </c>
      <c r="C76" s="486">
        <v>299</v>
      </c>
      <c r="D76" s="486">
        <v>282</v>
      </c>
      <c r="E76" s="486">
        <v>282</v>
      </c>
      <c r="F76" s="605">
        <v>268.30670535175551</v>
      </c>
      <c r="G76" s="605">
        <v>264.20726839701302</v>
      </c>
      <c r="H76" s="605">
        <v>271.97298790282031</v>
      </c>
      <c r="I76" s="605">
        <v>274.60749496666273</v>
      </c>
      <c r="J76" s="722">
        <v>273</v>
      </c>
      <c r="K76" s="722"/>
      <c r="L76" s="722"/>
      <c r="M76" s="722"/>
    </row>
    <row r="77" spans="1:13" ht="15">
      <c r="A77" s="455" t="s">
        <v>576</v>
      </c>
      <c r="B77" s="486">
        <v>50</v>
      </c>
      <c r="C77" s="486">
        <v>47</v>
      </c>
      <c r="D77" s="486">
        <v>49</v>
      </c>
      <c r="E77" s="486">
        <v>50</v>
      </c>
      <c r="F77" s="605">
        <v>49.141045442820101</v>
      </c>
      <c r="G77" s="605">
        <v>49.413770720949934</v>
      </c>
      <c r="H77" s="605">
        <v>49.128142168797091</v>
      </c>
      <c r="I77" s="605">
        <v>48.937395139498577</v>
      </c>
      <c r="J77" s="722">
        <v>49</v>
      </c>
      <c r="K77" s="722"/>
      <c r="L77" s="722"/>
      <c r="M77" s="722"/>
    </row>
    <row r="78" spans="1:13" ht="15">
      <c r="A78" s="455" t="s">
        <v>611</v>
      </c>
      <c r="B78" s="486">
        <v>123</v>
      </c>
      <c r="C78" s="486">
        <v>117</v>
      </c>
      <c r="D78" s="486">
        <v>122</v>
      </c>
      <c r="E78" s="486">
        <v>128</v>
      </c>
      <c r="F78" s="605">
        <v>127.65841799159952</v>
      </c>
      <c r="G78" s="605">
        <v>130.04626807228664</v>
      </c>
      <c r="H78" s="605">
        <v>129.49422858869275</v>
      </c>
      <c r="I78" s="605">
        <v>130.85250199515016</v>
      </c>
      <c r="J78" s="722">
        <v>134</v>
      </c>
      <c r="K78" s="722"/>
      <c r="L78" s="722"/>
      <c r="M78" s="722"/>
    </row>
    <row r="79" spans="1:13" ht="15">
      <c r="A79" s="455" t="s">
        <v>610</v>
      </c>
      <c r="B79" s="486">
        <v>42</v>
      </c>
      <c r="C79" s="486">
        <v>39</v>
      </c>
      <c r="D79" s="486">
        <v>40</v>
      </c>
      <c r="E79" s="486">
        <v>41</v>
      </c>
      <c r="F79" s="605">
        <v>40.349896636111801</v>
      </c>
      <c r="G79" s="605">
        <v>40.157619581574508</v>
      </c>
      <c r="H79" s="605">
        <v>39.772488090850551</v>
      </c>
      <c r="I79" s="605">
        <v>39.210609402098939</v>
      </c>
      <c r="J79" s="722">
        <v>38</v>
      </c>
      <c r="K79" s="722"/>
      <c r="L79" s="722"/>
      <c r="M79" s="722"/>
    </row>
    <row r="80" spans="1:13" ht="15.75">
      <c r="A80" s="461" t="s">
        <v>593</v>
      </c>
      <c r="B80" s="486"/>
      <c r="C80" s="486"/>
      <c r="D80" s="486"/>
      <c r="E80" s="486"/>
      <c r="F80" s="605"/>
      <c r="G80" s="605"/>
      <c r="H80" s="605"/>
      <c r="I80" s="605"/>
      <c r="J80" s="722"/>
      <c r="K80" s="722"/>
      <c r="L80" s="722"/>
      <c r="M80" s="722"/>
    </row>
    <row r="81" spans="1:13" ht="15">
      <c r="A81" s="455" t="s">
        <v>574</v>
      </c>
      <c r="B81" s="486">
        <v>8843</v>
      </c>
      <c r="C81" s="486">
        <v>9290</v>
      </c>
      <c r="D81" s="486">
        <v>9617</v>
      </c>
      <c r="E81" s="486">
        <v>9920</v>
      </c>
      <c r="F81" s="605">
        <v>9936</v>
      </c>
      <c r="G81" s="605">
        <v>10230</v>
      </c>
      <c r="H81" s="605">
        <v>10304</v>
      </c>
      <c r="I81" s="605">
        <v>10494</v>
      </c>
      <c r="J81" s="722">
        <v>10373</v>
      </c>
      <c r="K81" s="722"/>
      <c r="L81" s="722"/>
      <c r="M81" s="722"/>
    </row>
    <row r="82" spans="1:13" ht="15">
      <c r="A82" s="455" t="s">
        <v>610</v>
      </c>
      <c r="B82" s="486">
        <v>7363</v>
      </c>
      <c r="C82" s="486">
        <v>7767</v>
      </c>
      <c r="D82" s="486">
        <v>8054</v>
      </c>
      <c r="E82" s="486">
        <v>8318</v>
      </c>
      <c r="F82" s="605">
        <v>8303</v>
      </c>
      <c r="G82" s="605">
        <v>8580</v>
      </c>
      <c r="H82" s="605">
        <v>8647</v>
      </c>
      <c r="I82" s="605">
        <v>8823</v>
      </c>
      <c r="J82" s="722">
        <v>8694</v>
      </c>
      <c r="K82" s="722"/>
      <c r="L82" s="722"/>
      <c r="M82" s="722"/>
    </row>
    <row r="83" spans="1:13" ht="15">
      <c r="A83" s="455" t="s">
        <v>575</v>
      </c>
      <c r="B83" s="486">
        <v>267</v>
      </c>
      <c r="C83" s="486">
        <v>270</v>
      </c>
      <c r="D83" s="486">
        <v>266</v>
      </c>
      <c r="E83" s="486">
        <v>266</v>
      </c>
      <c r="F83" s="605">
        <v>261</v>
      </c>
      <c r="G83" s="605">
        <v>263</v>
      </c>
      <c r="H83" s="605">
        <v>257</v>
      </c>
      <c r="I83" s="605">
        <v>260</v>
      </c>
      <c r="J83" s="722">
        <v>261</v>
      </c>
      <c r="K83" s="722"/>
      <c r="L83" s="722"/>
      <c r="M83" s="722"/>
    </row>
    <row r="84" spans="1:13" ht="15">
      <c r="A84" s="455" t="s">
        <v>576</v>
      </c>
      <c r="B84" s="486">
        <v>94</v>
      </c>
      <c r="C84" s="486">
        <v>90</v>
      </c>
      <c r="D84" s="486">
        <v>91</v>
      </c>
      <c r="E84" s="486">
        <v>91</v>
      </c>
      <c r="F84" s="605">
        <v>92</v>
      </c>
      <c r="G84" s="605">
        <v>91</v>
      </c>
      <c r="H84" s="605">
        <v>91</v>
      </c>
      <c r="I84" s="605">
        <v>87</v>
      </c>
      <c r="J84" s="722">
        <v>85</v>
      </c>
      <c r="K84" s="722"/>
      <c r="L84" s="722"/>
      <c r="M84" s="722"/>
    </row>
    <row r="85" spans="1:13" ht="15">
      <c r="A85" s="455" t="s">
        <v>611</v>
      </c>
      <c r="B85" s="486">
        <v>155</v>
      </c>
      <c r="C85" s="486">
        <v>150</v>
      </c>
      <c r="D85" s="486">
        <v>156</v>
      </c>
      <c r="E85" s="486">
        <v>157</v>
      </c>
      <c r="F85" s="605">
        <v>161</v>
      </c>
      <c r="G85" s="605">
        <v>161</v>
      </c>
      <c r="H85" s="605">
        <v>155</v>
      </c>
      <c r="I85" s="605">
        <v>154</v>
      </c>
      <c r="J85" s="722">
        <v>149</v>
      </c>
      <c r="K85" s="722"/>
      <c r="L85" s="722"/>
      <c r="M85" s="722"/>
    </row>
    <row r="86" spans="1:13" ht="15">
      <c r="A86" s="455" t="s">
        <v>610</v>
      </c>
      <c r="B86" s="486">
        <v>82</v>
      </c>
      <c r="C86" s="486">
        <v>78</v>
      </c>
      <c r="D86" s="486">
        <v>79</v>
      </c>
      <c r="E86" s="486">
        <v>78</v>
      </c>
      <c r="F86" s="605">
        <v>78</v>
      </c>
      <c r="G86" s="605">
        <v>77</v>
      </c>
      <c r="H86" s="605">
        <v>78</v>
      </c>
      <c r="I86" s="605">
        <v>76</v>
      </c>
      <c r="J86" s="722">
        <v>73</v>
      </c>
      <c r="K86" s="722"/>
      <c r="L86" s="722"/>
      <c r="M86" s="722"/>
    </row>
    <row r="87" spans="1:13" ht="15.75">
      <c r="A87" s="461" t="s">
        <v>794</v>
      </c>
      <c r="B87" s="486"/>
      <c r="C87" s="486"/>
      <c r="D87" s="486"/>
      <c r="E87" s="486"/>
      <c r="F87" s="605"/>
      <c r="G87" s="605"/>
      <c r="H87" s="605"/>
      <c r="I87" s="605"/>
      <c r="J87" s="722"/>
      <c r="K87" s="722"/>
      <c r="L87" s="722"/>
      <c r="M87" s="722"/>
    </row>
    <row r="88" spans="1:13" ht="15">
      <c r="A88" s="455" t="s">
        <v>574</v>
      </c>
      <c r="B88" s="486">
        <v>31983</v>
      </c>
      <c r="C88" s="486">
        <v>33824</v>
      </c>
      <c r="D88" s="486">
        <v>35245</v>
      </c>
      <c r="E88" s="486">
        <v>36493</v>
      </c>
      <c r="F88" s="605">
        <v>37634</v>
      </c>
      <c r="G88" s="605">
        <v>39294</v>
      </c>
      <c r="H88" s="605">
        <v>40954</v>
      </c>
      <c r="I88" s="605">
        <v>40021</v>
      </c>
      <c r="J88" s="722">
        <v>41792</v>
      </c>
      <c r="K88" s="722"/>
      <c r="L88" s="722"/>
      <c r="M88" s="722"/>
    </row>
    <row r="89" spans="1:13" ht="15">
      <c r="A89" s="455" t="s">
        <v>610</v>
      </c>
      <c r="B89" s="486">
        <v>31562</v>
      </c>
      <c r="C89" s="486">
        <v>33385</v>
      </c>
      <c r="D89" s="486">
        <v>34790</v>
      </c>
      <c r="E89" s="486">
        <v>36029</v>
      </c>
      <c r="F89" s="605">
        <v>37159</v>
      </c>
      <c r="G89" s="605">
        <v>38803</v>
      </c>
      <c r="H89" s="605">
        <v>40459</v>
      </c>
      <c r="I89" s="605">
        <v>39523</v>
      </c>
      <c r="J89" s="722">
        <v>41288</v>
      </c>
      <c r="K89" s="722"/>
      <c r="L89" s="722"/>
      <c r="M89" s="722"/>
    </row>
    <row r="90" spans="1:13" ht="15">
      <c r="A90" s="455" t="s">
        <v>575</v>
      </c>
      <c r="B90" s="486">
        <v>263</v>
      </c>
      <c r="C90" s="486">
        <v>270</v>
      </c>
      <c r="D90" s="486">
        <v>257</v>
      </c>
      <c r="E90" s="486">
        <v>244</v>
      </c>
      <c r="F90" s="605">
        <v>241</v>
      </c>
      <c r="G90" s="605">
        <v>239</v>
      </c>
      <c r="H90" s="605">
        <v>232</v>
      </c>
      <c r="I90" s="605">
        <v>230</v>
      </c>
      <c r="J90" s="722">
        <v>246</v>
      </c>
      <c r="K90" s="722"/>
      <c r="L90" s="722"/>
      <c r="M90" s="722"/>
    </row>
    <row r="91" spans="1:13" ht="15">
      <c r="A91" s="455" t="s">
        <v>576</v>
      </c>
      <c r="B91" s="486">
        <v>17</v>
      </c>
      <c r="C91" s="486">
        <v>17</v>
      </c>
      <c r="D91" s="486">
        <v>16</v>
      </c>
      <c r="E91" s="486">
        <v>15</v>
      </c>
      <c r="F91" s="605">
        <v>14</v>
      </c>
      <c r="G91" s="605">
        <v>14</v>
      </c>
      <c r="H91" s="605">
        <v>14</v>
      </c>
      <c r="I91" s="605">
        <v>12</v>
      </c>
      <c r="J91" s="722">
        <v>13</v>
      </c>
      <c r="K91" s="722"/>
      <c r="L91" s="722"/>
      <c r="M91" s="722"/>
    </row>
    <row r="92" spans="1:13" ht="15">
      <c r="A92" s="455" t="s">
        <v>611</v>
      </c>
      <c r="B92" s="486">
        <v>61</v>
      </c>
      <c r="C92" s="486">
        <v>60</v>
      </c>
      <c r="D92" s="486">
        <v>54</v>
      </c>
      <c r="E92" s="486">
        <v>56</v>
      </c>
      <c r="F92" s="605">
        <v>50</v>
      </c>
      <c r="G92" s="605">
        <v>52</v>
      </c>
      <c r="H92" s="605">
        <v>50</v>
      </c>
      <c r="I92" s="605">
        <v>49</v>
      </c>
      <c r="J92" s="722">
        <v>49</v>
      </c>
      <c r="K92" s="722"/>
      <c r="L92" s="722"/>
      <c r="M92" s="722"/>
    </row>
    <row r="93" spans="1:13" ht="15">
      <c r="A93" s="455" t="s">
        <v>610</v>
      </c>
      <c r="B93" s="486">
        <v>17</v>
      </c>
      <c r="C93" s="486">
        <v>16</v>
      </c>
      <c r="D93" s="486">
        <v>15</v>
      </c>
      <c r="E93" s="486">
        <v>15</v>
      </c>
      <c r="F93" s="605">
        <v>14</v>
      </c>
      <c r="G93" s="605">
        <v>14</v>
      </c>
      <c r="H93" s="605">
        <v>13</v>
      </c>
      <c r="I93" s="605">
        <v>12</v>
      </c>
      <c r="J93" s="722">
        <v>13</v>
      </c>
      <c r="K93" s="722"/>
      <c r="L93" s="722"/>
      <c r="M93" s="722"/>
    </row>
    <row r="94" spans="1:13" ht="15.75">
      <c r="A94" s="461" t="s">
        <v>143</v>
      </c>
      <c r="B94" s="486"/>
      <c r="C94" s="486"/>
      <c r="D94" s="486"/>
      <c r="E94" s="486"/>
      <c r="F94" s="605"/>
      <c r="G94" s="605"/>
      <c r="H94" s="605"/>
      <c r="I94" s="605"/>
      <c r="J94" s="722"/>
      <c r="K94" s="722"/>
      <c r="L94" s="722"/>
      <c r="M94" s="722"/>
    </row>
    <row r="95" spans="1:13" s="1" customFormat="1" ht="15">
      <c r="A95" s="455" t="s">
        <v>574</v>
      </c>
      <c r="B95" s="486">
        <v>25753</v>
      </c>
      <c r="C95" s="486">
        <v>26667</v>
      </c>
      <c r="D95" s="486">
        <v>27309</v>
      </c>
      <c r="E95" s="486">
        <v>28131</v>
      </c>
      <c r="F95" s="605">
        <v>29349</v>
      </c>
      <c r="G95" s="605">
        <v>29964</v>
      </c>
      <c r="H95" s="605">
        <v>30163</v>
      </c>
      <c r="I95" s="605">
        <v>30564</v>
      </c>
      <c r="J95" s="722">
        <v>30841</v>
      </c>
      <c r="K95" s="722"/>
      <c r="L95" s="722"/>
      <c r="M95" s="722"/>
    </row>
    <row r="96" spans="1:13" s="1" customFormat="1" ht="15">
      <c r="A96" s="455" t="s">
        <v>610</v>
      </c>
      <c r="B96" s="486">
        <v>25500</v>
      </c>
      <c r="C96" s="486">
        <v>26401</v>
      </c>
      <c r="D96" s="486">
        <v>27032</v>
      </c>
      <c r="E96" s="486">
        <v>27835</v>
      </c>
      <c r="F96" s="605">
        <v>29040</v>
      </c>
      <c r="G96" s="605">
        <v>29638</v>
      </c>
      <c r="H96" s="605">
        <v>29818</v>
      </c>
      <c r="I96" s="605">
        <v>30203</v>
      </c>
      <c r="J96" s="722">
        <v>30509</v>
      </c>
      <c r="K96" s="722"/>
      <c r="L96" s="722"/>
      <c r="M96" s="722"/>
    </row>
    <row r="97" spans="1:13" s="1" customFormat="1" ht="15">
      <c r="A97" s="455" t="s">
        <v>575</v>
      </c>
      <c r="B97" s="486">
        <v>198</v>
      </c>
      <c r="C97" s="486">
        <v>209</v>
      </c>
      <c r="D97" s="486">
        <v>197</v>
      </c>
      <c r="E97" s="486">
        <v>202</v>
      </c>
      <c r="F97" s="605">
        <v>238</v>
      </c>
      <c r="G97" s="605">
        <v>235</v>
      </c>
      <c r="H97" s="605">
        <v>215</v>
      </c>
      <c r="I97" s="605">
        <v>217</v>
      </c>
      <c r="J97" s="722">
        <v>222</v>
      </c>
      <c r="K97" s="722"/>
      <c r="L97" s="722"/>
      <c r="M97" s="722"/>
    </row>
    <row r="98" spans="1:13" s="1" customFormat="1" ht="15">
      <c r="A98" s="455" t="s">
        <v>576</v>
      </c>
      <c r="B98" s="486">
        <v>15</v>
      </c>
      <c r="C98" s="486">
        <v>15</v>
      </c>
      <c r="D98" s="486">
        <v>14</v>
      </c>
      <c r="E98" s="486">
        <v>15</v>
      </c>
      <c r="F98" s="605">
        <v>15</v>
      </c>
      <c r="G98" s="605">
        <v>15</v>
      </c>
      <c r="H98" s="605">
        <v>14</v>
      </c>
      <c r="I98" s="605">
        <v>13</v>
      </c>
      <c r="J98" s="722">
        <v>12</v>
      </c>
      <c r="K98" s="722"/>
      <c r="L98" s="722"/>
      <c r="M98" s="722"/>
    </row>
    <row r="99" spans="1:13" s="1" customFormat="1" ht="15">
      <c r="A99" s="455" t="s">
        <v>611</v>
      </c>
      <c r="B99" s="486">
        <v>48</v>
      </c>
      <c r="C99" s="486">
        <v>49</v>
      </c>
      <c r="D99" s="486">
        <v>47</v>
      </c>
      <c r="E99" s="486">
        <v>49</v>
      </c>
      <c r="F99" s="605">
        <v>48</v>
      </c>
      <c r="G99" s="605">
        <v>48</v>
      </c>
      <c r="H99" s="605">
        <v>44</v>
      </c>
      <c r="I99" s="605">
        <v>39</v>
      </c>
      <c r="J99" s="722">
        <v>38</v>
      </c>
      <c r="K99" s="722"/>
      <c r="L99" s="722"/>
      <c r="M99" s="722"/>
    </row>
    <row r="100" spans="1:13" s="1" customFormat="1" ht="15">
      <c r="A100" s="455" t="s">
        <v>610</v>
      </c>
      <c r="B100" s="486">
        <v>15</v>
      </c>
      <c r="C100" s="486">
        <v>14</v>
      </c>
      <c r="D100" s="486">
        <v>14</v>
      </c>
      <c r="E100" s="486">
        <v>15</v>
      </c>
      <c r="F100" s="605">
        <v>14</v>
      </c>
      <c r="G100" s="605">
        <v>15</v>
      </c>
      <c r="H100" s="605">
        <v>13</v>
      </c>
      <c r="I100" s="605">
        <v>12</v>
      </c>
      <c r="J100" s="722">
        <v>11</v>
      </c>
      <c r="K100" s="722"/>
      <c r="L100" s="722"/>
      <c r="M100" s="722"/>
    </row>
    <row r="101" spans="1:13" s="1" customFormat="1" ht="15.75">
      <c r="A101" s="461" t="s">
        <v>169</v>
      </c>
      <c r="B101" s="486"/>
      <c r="C101" s="486"/>
      <c r="D101" s="486"/>
      <c r="E101" s="486"/>
      <c r="F101" s="605"/>
      <c r="G101" s="605"/>
      <c r="H101" s="605"/>
      <c r="I101" s="605"/>
      <c r="J101" s="722"/>
      <c r="K101" s="722"/>
      <c r="L101" s="722"/>
      <c r="M101" s="722"/>
    </row>
    <row r="102" spans="1:13" s="1" customFormat="1" ht="15">
      <c r="A102" s="455" t="s">
        <v>574</v>
      </c>
      <c r="B102" s="486">
        <v>17439</v>
      </c>
      <c r="C102" s="486">
        <v>21430</v>
      </c>
      <c r="D102" s="486">
        <v>24190</v>
      </c>
      <c r="E102" s="486">
        <v>28326</v>
      </c>
      <c r="F102" s="605">
        <v>31496</v>
      </c>
      <c r="G102" s="605">
        <v>33722</v>
      </c>
      <c r="H102" s="605">
        <v>29075</v>
      </c>
      <c r="I102" s="605">
        <v>26840</v>
      </c>
      <c r="J102" s="722">
        <v>23585</v>
      </c>
      <c r="K102" s="722"/>
      <c r="L102" s="722"/>
      <c r="M102" s="722"/>
    </row>
    <row r="103" spans="1:13" s="1" customFormat="1" ht="15">
      <c r="A103" s="455" t="s">
        <v>610</v>
      </c>
      <c r="B103" s="486">
        <v>17439</v>
      </c>
      <c r="C103" s="486">
        <v>21430</v>
      </c>
      <c r="D103" s="486">
        <v>24190</v>
      </c>
      <c r="E103" s="486">
        <v>28326</v>
      </c>
      <c r="F103" s="605">
        <v>31496</v>
      </c>
      <c r="G103" s="605">
        <v>33722</v>
      </c>
      <c r="H103" s="605">
        <v>29075</v>
      </c>
      <c r="I103" s="605">
        <v>26840</v>
      </c>
      <c r="J103" s="722">
        <v>23585</v>
      </c>
      <c r="K103" s="722"/>
      <c r="L103" s="722"/>
      <c r="M103" s="722"/>
    </row>
    <row r="104" spans="1:13" s="1" customFormat="1" ht="15">
      <c r="A104" s="455" t="s">
        <v>575</v>
      </c>
      <c r="B104" s="486">
        <v>307</v>
      </c>
      <c r="C104" s="486">
        <v>308</v>
      </c>
      <c r="D104" s="486">
        <v>329</v>
      </c>
      <c r="E104" s="486">
        <v>347</v>
      </c>
      <c r="F104" s="605">
        <v>351</v>
      </c>
      <c r="G104" s="605">
        <v>334</v>
      </c>
      <c r="H104" s="605">
        <v>496</v>
      </c>
      <c r="I104" s="605">
        <v>371</v>
      </c>
      <c r="J104" s="722">
        <v>401</v>
      </c>
      <c r="K104" s="722"/>
      <c r="L104" s="722"/>
      <c r="M104" s="722"/>
    </row>
    <row r="105" spans="1:13" s="1" customFormat="1" ht="15">
      <c r="A105" s="455" t="s">
        <v>576</v>
      </c>
      <c r="B105" s="486">
        <v>12</v>
      </c>
      <c r="C105" s="486">
        <v>12</v>
      </c>
      <c r="D105" s="486">
        <v>12</v>
      </c>
      <c r="E105" s="486">
        <v>12</v>
      </c>
      <c r="F105" s="605">
        <v>11</v>
      </c>
      <c r="G105" s="605">
        <v>11</v>
      </c>
      <c r="H105" s="605">
        <v>9</v>
      </c>
      <c r="I105" s="605">
        <v>10</v>
      </c>
      <c r="J105" s="722">
        <v>10</v>
      </c>
      <c r="K105" s="722"/>
      <c r="L105" s="722"/>
      <c r="M105" s="722"/>
    </row>
    <row r="106" spans="1:13" ht="15.75">
      <c r="A106" s="461" t="s">
        <v>585</v>
      </c>
      <c r="B106" s="486"/>
      <c r="C106" s="486"/>
      <c r="D106" s="486"/>
      <c r="E106" s="486"/>
      <c r="F106" s="605"/>
      <c r="G106" s="605"/>
      <c r="H106" s="605"/>
      <c r="I106" s="605"/>
      <c r="J106" s="722"/>
      <c r="K106" s="722"/>
      <c r="L106" s="722"/>
      <c r="M106" s="722"/>
    </row>
    <row r="107" spans="1:13" ht="15">
      <c r="A107" s="455" t="s">
        <v>625</v>
      </c>
      <c r="B107" s="486"/>
      <c r="C107" s="486"/>
      <c r="D107" s="486"/>
      <c r="E107" s="486"/>
      <c r="F107" s="605"/>
      <c r="G107" s="605"/>
      <c r="H107" s="605"/>
      <c r="I107" s="605"/>
      <c r="J107" s="722"/>
      <c r="K107" s="722"/>
      <c r="L107" s="722"/>
      <c r="M107" s="722"/>
    </row>
    <row r="108" spans="1:13" ht="15">
      <c r="A108" s="462" t="s">
        <v>626</v>
      </c>
      <c r="B108" s="490">
        <v>986</v>
      </c>
      <c r="C108" s="490">
        <v>978.76900000000001</v>
      </c>
      <c r="D108" s="490">
        <v>973.01599999999996</v>
      </c>
      <c r="E108" s="490">
        <v>965.44799999999998</v>
      </c>
      <c r="F108" s="608">
        <v>954</v>
      </c>
      <c r="G108" s="608">
        <v>952</v>
      </c>
      <c r="H108" s="608">
        <v>948</v>
      </c>
      <c r="I108" s="608">
        <v>945</v>
      </c>
      <c r="J108" s="725">
        <v>937</v>
      </c>
      <c r="K108" s="725"/>
      <c r="L108" s="725"/>
      <c r="M108" s="725"/>
    </row>
    <row r="109" spans="1:13" ht="15.75">
      <c r="A109" s="461" t="s">
        <v>152</v>
      </c>
      <c r="B109" s="486"/>
      <c r="C109" s="486"/>
      <c r="D109" s="486"/>
      <c r="E109" s="486"/>
      <c r="F109" s="605"/>
      <c r="G109" s="605"/>
      <c r="H109" s="605"/>
      <c r="I109" s="605"/>
      <c r="J109" s="722"/>
      <c r="K109" s="722"/>
      <c r="L109" s="722"/>
      <c r="M109" s="722"/>
    </row>
    <row r="110" spans="1:13" ht="15">
      <c r="A110" s="547" t="s">
        <v>916</v>
      </c>
      <c r="B110" s="490">
        <v>120339</v>
      </c>
      <c r="C110" s="490">
        <v>127969</v>
      </c>
      <c r="D110" s="490">
        <v>133472</v>
      </c>
      <c r="E110" s="490">
        <v>140422</v>
      </c>
      <c r="F110" s="608">
        <v>146752.32800000001</v>
      </c>
      <c r="G110" s="608">
        <v>151826.08499999999</v>
      </c>
      <c r="H110" s="608">
        <v>149620.17600000001</v>
      </c>
      <c r="I110" s="608">
        <v>148741.25900000002</v>
      </c>
      <c r="J110" s="725">
        <v>147520</v>
      </c>
      <c r="K110" s="725"/>
      <c r="L110" s="725"/>
      <c r="M110" s="725"/>
    </row>
    <row r="111" spans="1:13" ht="15">
      <c r="A111" s="455" t="s">
        <v>592</v>
      </c>
      <c r="B111" s="486">
        <v>31849.0216</v>
      </c>
      <c r="C111" s="486">
        <v>31443.861499999999</v>
      </c>
      <c r="D111" s="486">
        <v>31222.418600000001</v>
      </c>
      <c r="E111" s="486">
        <v>30737.673000000003</v>
      </c>
      <c r="F111" s="605">
        <v>30718.227800000001</v>
      </c>
      <c r="G111" s="605">
        <v>31311.925200000001</v>
      </c>
      <c r="H111" s="605">
        <v>30717.233</v>
      </c>
      <c r="I111" s="605">
        <v>31551.364099999999</v>
      </c>
      <c r="J111" s="722">
        <v>31937.706900000001</v>
      </c>
      <c r="K111" s="722"/>
      <c r="L111" s="722"/>
      <c r="M111" s="722"/>
    </row>
    <row r="112" spans="1:13" ht="15">
      <c r="A112" s="462" t="s">
        <v>795</v>
      </c>
      <c r="B112" s="490">
        <v>24988.0216</v>
      </c>
      <c r="C112" s="490">
        <v>24946.39</v>
      </c>
      <c r="D112" s="490">
        <v>24738.418600000001</v>
      </c>
      <c r="E112" s="490">
        <v>24301.800000000003</v>
      </c>
      <c r="F112" s="608">
        <v>24328.400000000001</v>
      </c>
      <c r="G112" s="608">
        <v>24916.975699999999</v>
      </c>
      <c r="H112" s="608">
        <v>24290.69</v>
      </c>
      <c r="I112" s="608">
        <v>25060.69</v>
      </c>
      <c r="J112" s="725">
        <v>25552.2</v>
      </c>
      <c r="K112" s="725"/>
      <c r="L112" s="725"/>
      <c r="M112" s="725"/>
    </row>
    <row r="113" spans="1:13" ht="15">
      <c r="A113" s="455"/>
      <c r="B113" s="486"/>
      <c r="C113" s="486"/>
      <c r="D113" s="486"/>
      <c r="E113" s="486"/>
      <c r="F113" s="605"/>
      <c r="G113" s="605"/>
      <c r="H113" s="605"/>
      <c r="I113" s="605"/>
      <c r="J113" s="722"/>
      <c r="K113" s="722"/>
      <c r="L113" s="722"/>
      <c r="M113" s="722"/>
    </row>
    <row r="114" spans="1:13" ht="15">
      <c r="A114" s="455" t="s">
        <v>921</v>
      </c>
      <c r="B114" s="486"/>
      <c r="C114" s="486"/>
      <c r="D114" s="486"/>
      <c r="E114" s="486"/>
      <c r="F114" s="605"/>
      <c r="G114" s="605"/>
      <c r="H114" s="605"/>
      <c r="I114" s="605"/>
      <c r="J114" s="722"/>
      <c r="K114" s="722"/>
      <c r="L114" s="722"/>
      <c r="M114" s="722"/>
    </row>
    <row r="115" spans="1:13" ht="15">
      <c r="A115" s="455" t="s">
        <v>172</v>
      </c>
      <c r="B115" s="486">
        <v>5150.4378999999999</v>
      </c>
      <c r="C115" s="486">
        <v>4788.7515000000003</v>
      </c>
      <c r="D115" s="486">
        <v>4772.9003000000002</v>
      </c>
      <c r="E115" s="486">
        <v>4742.3267999999998</v>
      </c>
      <c r="F115" s="605">
        <v>4690.6574000000001</v>
      </c>
      <c r="G115" s="605">
        <v>4646.7141000000001</v>
      </c>
      <c r="H115" s="605">
        <v>4661.1679999999997</v>
      </c>
      <c r="I115" s="605">
        <v>4656.2907999999998</v>
      </c>
      <c r="J115" s="722">
        <v>4485.8604999999998</v>
      </c>
      <c r="K115" s="722"/>
      <c r="L115" s="722"/>
      <c r="M115" s="722"/>
    </row>
    <row r="116" spans="1:13" ht="15">
      <c r="A116" s="455" t="s">
        <v>140</v>
      </c>
      <c r="B116" s="486">
        <v>1962.7</v>
      </c>
      <c r="C116" s="486">
        <v>1951.7</v>
      </c>
      <c r="D116" s="486">
        <v>1960</v>
      </c>
      <c r="E116" s="486">
        <v>1951.5</v>
      </c>
      <c r="F116" s="605">
        <v>1978</v>
      </c>
      <c r="G116" s="605">
        <v>1917</v>
      </c>
      <c r="H116" s="605">
        <v>2014</v>
      </c>
      <c r="I116" s="605">
        <v>1914</v>
      </c>
      <c r="J116" s="722">
        <v>1833</v>
      </c>
      <c r="K116" s="722"/>
      <c r="L116" s="722"/>
      <c r="M116" s="722"/>
    </row>
    <row r="117" spans="1:13" ht="15">
      <c r="A117" s="455" t="s">
        <v>130</v>
      </c>
      <c r="B117" s="486">
        <v>2112</v>
      </c>
      <c r="C117" s="486">
        <v>2081</v>
      </c>
      <c r="D117" s="486">
        <v>2043</v>
      </c>
      <c r="E117" s="486">
        <v>2017</v>
      </c>
      <c r="F117" s="605">
        <v>1954</v>
      </c>
      <c r="G117" s="605">
        <v>1984</v>
      </c>
      <c r="H117" s="605">
        <v>2019</v>
      </c>
      <c r="I117" s="605">
        <v>2014</v>
      </c>
      <c r="J117" s="722">
        <v>1917</v>
      </c>
      <c r="K117" s="722"/>
      <c r="L117" s="722"/>
      <c r="M117" s="722"/>
    </row>
    <row r="118" spans="1:13" ht="15">
      <c r="A118" s="455" t="s">
        <v>134</v>
      </c>
      <c r="B118" s="486">
        <v>980</v>
      </c>
      <c r="C118" s="486">
        <v>1055</v>
      </c>
      <c r="D118" s="486">
        <v>1107</v>
      </c>
      <c r="E118" s="486">
        <v>1132</v>
      </c>
      <c r="F118" s="605">
        <v>1176</v>
      </c>
      <c r="G118" s="605">
        <v>1134</v>
      </c>
      <c r="H118" s="605">
        <v>1143</v>
      </c>
      <c r="I118" s="605">
        <v>1130</v>
      </c>
      <c r="J118" s="722">
        <v>1108</v>
      </c>
      <c r="K118" s="722"/>
      <c r="L118" s="722"/>
      <c r="M118" s="722"/>
    </row>
    <row r="119" spans="1:13" ht="15">
      <c r="A119" s="455" t="s">
        <v>756</v>
      </c>
      <c r="B119" s="486">
        <v>1106</v>
      </c>
      <c r="C119" s="486">
        <v>1111</v>
      </c>
      <c r="D119" s="486">
        <v>1120</v>
      </c>
      <c r="E119" s="486">
        <v>1126</v>
      </c>
      <c r="F119" s="605">
        <v>1118</v>
      </c>
      <c r="G119" s="605">
        <v>1125</v>
      </c>
      <c r="H119" s="605">
        <v>1118</v>
      </c>
      <c r="I119" s="605">
        <v>1139</v>
      </c>
      <c r="J119" s="722">
        <v>1136</v>
      </c>
      <c r="K119" s="722"/>
      <c r="L119" s="722"/>
      <c r="M119" s="722"/>
    </row>
    <row r="120" spans="1:13" ht="15">
      <c r="A120" s="455" t="s">
        <v>915</v>
      </c>
      <c r="B120" s="486">
        <v>283</v>
      </c>
      <c r="C120" s="486">
        <v>302</v>
      </c>
      <c r="D120" s="486">
        <v>322</v>
      </c>
      <c r="E120" s="486">
        <v>306</v>
      </c>
      <c r="F120" s="605">
        <v>296</v>
      </c>
      <c r="G120" s="605">
        <v>289</v>
      </c>
      <c r="H120" s="605">
        <v>281</v>
      </c>
      <c r="I120" s="605">
        <v>288</v>
      </c>
      <c r="J120" s="722">
        <v>271</v>
      </c>
      <c r="K120" s="722"/>
      <c r="L120" s="722"/>
      <c r="M120" s="722"/>
    </row>
    <row r="121" spans="1:13" ht="15">
      <c r="A121" s="455" t="s">
        <v>342</v>
      </c>
      <c r="B121" s="486">
        <v>5424</v>
      </c>
      <c r="C121" s="486">
        <v>5419</v>
      </c>
      <c r="D121" s="486">
        <v>5262</v>
      </c>
      <c r="E121" s="486">
        <v>5233</v>
      </c>
      <c r="F121" s="605">
        <v>5223</v>
      </c>
      <c r="G121" s="605">
        <v>5068</v>
      </c>
      <c r="H121" s="605">
        <v>4932</v>
      </c>
      <c r="I121" s="605">
        <v>4801</v>
      </c>
      <c r="J121" s="722">
        <v>4706</v>
      </c>
      <c r="K121" s="722"/>
      <c r="L121" s="722"/>
      <c r="M121" s="722"/>
    </row>
    <row r="122" spans="1:13" ht="15">
      <c r="A122" s="455" t="s">
        <v>593</v>
      </c>
      <c r="B122" s="486">
        <v>1939</v>
      </c>
      <c r="C122" s="486">
        <v>2010</v>
      </c>
      <c r="D122" s="486">
        <v>2066</v>
      </c>
      <c r="E122" s="486">
        <v>2043</v>
      </c>
      <c r="F122" s="605">
        <v>2071</v>
      </c>
      <c r="G122" s="605">
        <v>2101</v>
      </c>
      <c r="H122" s="605">
        <v>2190</v>
      </c>
      <c r="I122" s="605">
        <v>2285</v>
      </c>
      <c r="J122" s="722">
        <v>2339</v>
      </c>
      <c r="K122" s="722"/>
      <c r="L122" s="722"/>
      <c r="M122" s="722"/>
    </row>
    <row r="123" spans="1:13" ht="15">
      <c r="A123" s="455" t="s">
        <v>794</v>
      </c>
      <c r="B123" s="486">
        <v>5073</v>
      </c>
      <c r="C123" s="486">
        <v>5083</v>
      </c>
      <c r="D123" s="486">
        <v>5000</v>
      </c>
      <c r="E123" s="486">
        <v>4747</v>
      </c>
      <c r="F123" s="605">
        <v>4696</v>
      </c>
      <c r="G123" s="605">
        <v>4729</v>
      </c>
      <c r="H123" s="605">
        <v>4557</v>
      </c>
      <c r="I123" s="605">
        <v>4566</v>
      </c>
      <c r="J123" s="722">
        <v>4599</v>
      </c>
      <c r="K123" s="722"/>
      <c r="L123" s="722"/>
      <c r="M123" s="722"/>
    </row>
    <row r="124" spans="1:13" ht="15">
      <c r="A124" s="455" t="s">
        <v>143</v>
      </c>
      <c r="B124" s="486">
        <v>3188</v>
      </c>
      <c r="C124" s="486">
        <v>3110</v>
      </c>
      <c r="D124" s="486">
        <v>3070</v>
      </c>
      <c r="E124" s="486">
        <v>3021</v>
      </c>
      <c r="F124" s="605">
        <v>3116</v>
      </c>
      <c r="G124" s="605">
        <v>3817</v>
      </c>
      <c r="H124" s="605">
        <v>3783</v>
      </c>
      <c r="I124" s="605">
        <v>3751</v>
      </c>
      <c r="J124" s="722">
        <v>3693</v>
      </c>
      <c r="K124" s="722"/>
      <c r="L124" s="722"/>
      <c r="M124" s="722"/>
    </row>
    <row r="125" spans="1:13" ht="15">
      <c r="A125" s="455" t="s">
        <v>169</v>
      </c>
      <c r="B125" s="486">
        <v>2208</v>
      </c>
      <c r="C125" s="486">
        <v>2144</v>
      </c>
      <c r="D125" s="486">
        <v>2139</v>
      </c>
      <c r="E125" s="486">
        <v>2105</v>
      </c>
      <c r="F125" s="605">
        <v>2075</v>
      </c>
      <c r="G125" s="605">
        <v>2097</v>
      </c>
      <c r="H125" s="605">
        <v>1653</v>
      </c>
      <c r="I125" s="605">
        <v>2651</v>
      </c>
      <c r="J125" s="722">
        <v>3431</v>
      </c>
      <c r="K125" s="722"/>
      <c r="L125" s="722"/>
      <c r="M125" s="722"/>
    </row>
    <row r="126" spans="1:13" ht="15">
      <c r="A126" s="455" t="s">
        <v>585</v>
      </c>
      <c r="B126" s="486">
        <v>873.49360000000001</v>
      </c>
      <c r="C126" s="486">
        <v>859.40499999999997</v>
      </c>
      <c r="D126" s="486">
        <v>842.68520000000001</v>
      </c>
      <c r="E126" s="486">
        <v>819.77850000000001</v>
      </c>
      <c r="F126" s="605">
        <v>812.697</v>
      </c>
      <c r="G126" s="605">
        <v>805.37109999999996</v>
      </c>
      <c r="H126" s="605">
        <v>794.09</v>
      </c>
      <c r="I126" s="605">
        <v>775.2681</v>
      </c>
      <c r="J126" s="722">
        <v>791.56619999999998</v>
      </c>
      <c r="K126" s="722"/>
      <c r="L126" s="722"/>
      <c r="M126" s="722"/>
    </row>
    <row r="127" spans="1:13" ht="15">
      <c r="A127" s="462" t="s">
        <v>628</v>
      </c>
      <c r="B127" s="490">
        <v>1549.3901000000001</v>
      </c>
      <c r="C127" s="490">
        <v>1529.0050000000001</v>
      </c>
      <c r="D127" s="490">
        <v>1517.8331000000001</v>
      </c>
      <c r="E127" s="490">
        <v>1494.0677000000001</v>
      </c>
      <c r="F127" s="608">
        <v>1511.8733999999999</v>
      </c>
      <c r="G127" s="608">
        <v>1598.84</v>
      </c>
      <c r="H127" s="608">
        <v>1571.9749999999999</v>
      </c>
      <c r="I127" s="608">
        <v>1580.8052</v>
      </c>
      <c r="J127" s="725">
        <v>1627.2801999999999</v>
      </c>
      <c r="K127" s="725"/>
      <c r="L127" s="725"/>
      <c r="M127" s="725"/>
    </row>
    <row r="128" spans="1:13">
      <c r="B128" s="59"/>
      <c r="C128" s="59"/>
      <c r="D128" s="59"/>
      <c r="E128" s="59"/>
      <c r="G128" s="59"/>
      <c r="H128" s="59"/>
      <c r="I128" s="59"/>
    </row>
    <row r="129" spans="1:1">
      <c r="A129" s="833" t="s">
        <v>970</v>
      </c>
    </row>
  </sheetData>
  <mergeCells count="3">
    <mergeCell ref="J4:M4"/>
    <mergeCell ref="B4:E4"/>
    <mergeCell ref="F4:I4"/>
  </mergeCells>
  <phoneticPr fontId="12" type="noConversion"/>
  <pageMargins left="0.78740157480314965" right="0.78740157480314965" top="0.73" bottom="0.69" header="0.51181102362204722" footer="0.51181102362204722"/>
  <pageSetup paperSize="8" scale="5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6" enableFormatConditionsCalculation="0">
    <tabColor indexed="39"/>
    <pageSetUpPr fitToPage="1"/>
  </sheetPr>
  <dimension ref="A1:R34"/>
  <sheetViews>
    <sheetView showGridLines="0" view="pageBreakPreview" zoomScale="75" zoomScaleNormal="75" zoomScaleSheetLayoutView="75" workbookViewId="0">
      <pane xSplit="2" topLeftCell="C1" activePane="topRight" state="frozenSplit"/>
      <selection activeCell="O10" sqref="O10"/>
      <selection pane="topRight" activeCell="A7" sqref="A7"/>
    </sheetView>
  </sheetViews>
  <sheetFormatPr defaultColWidth="9.140625" defaultRowHeight="12.75" customHeight="1"/>
  <cols>
    <col min="1" max="1" width="21.42578125" style="45" customWidth="1"/>
    <col min="2" max="2" width="14" style="48" customWidth="1"/>
    <col min="3" max="10" width="10.140625" style="45" customWidth="1"/>
    <col min="11" max="16384" width="9.140625" style="45"/>
  </cols>
  <sheetData>
    <row r="1" spans="1:18" ht="12" customHeight="1"/>
    <row r="2" spans="1:18" ht="12" customHeight="1"/>
    <row r="3" spans="1:18" ht="16.5" customHeight="1" thickBot="1">
      <c r="A3" s="49" t="s">
        <v>242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8" ht="16.5" customHeight="1" thickBot="1">
      <c r="A4" s="50" t="s">
        <v>841</v>
      </c>
      <c r="B4" s="51"/>
      <c r="C4" s="835">
        <v>2011</v>
      </c>
      <c r="D4" s="836"/>
      <c r="E4" s="836"/>
      <c r="F4" s="837"/>
      <c r="G4" s="840">
        <v>2012</v>
      </c>
      <c r="H4" s="843"/>
      <c r="I4" s="843"/>
      <c r="J4" s="844"/>
      <c r="K4" s="838">
        <v>2013</v>
      </c>
      <c r="L4" s="839"/>
      <c r="M4" s="839"/>
      <c r="N4" s="857"/>
    </row>
    <row r="5" spans="1:18" s="46" customFormat="1" ht="16.5" customHeight="1" thickBot="1">
      <c r="A5" s="52"/>
      <c r="B5" s="53"/>
      <c r="C5" s="802" t="s">
        <v>821</v>
      </c>
      <c r="D5" s="802" t="s">
        <v>822</v>
      </c>
      <c r="E5" s="802" t="s">
        <v>824</v>
      </c>
      <c r="F5" s="802" t="s">
        <v>825</v>
      </c>
      <c r="G5" s="804" t="s">
        <v>821</v>
      </c>
      <c r="H5" s="804" t="s">
        <v>822</v>
      </c>
      <c r="I5" s="804" t="s">
        <v>824</v>
      </c>
      <c r="J5" s="804" t="s">
        <v>825</v>
      </c>
      <c r="K5" s="751" t="s">
        <v>821</v>
      </c>
      <c r="L5" s="751" t="s">
        <v>822</v>
      </c>
      <c r="M5" s="751" t="s">
        <v>824</v>
      </c>
      <c r="N5" s="751" t="s">
        <v>825</v>
      </c>
    </row>
    <row r="6" spans="1:18" s="43" customFormat="1" ht="15" customHeight="1">
      <c r="A6" s="54"/>
      <c r="B6" s="55"/>
      <c r="C6" s="548"/>
      <c r="D6" s="548"/>
      <c r="E6" s="548"/>
      <c r="F6" s="548"/>
      <c r="G6" s="628"/>
      <c r="H6" s="628"/>
      <c r="I6" s="628"/>
      <c r="J6" s="628"/>
      <c r="K6" s="745"/>
      <c r="L6" s="745"/>
      <c r="M6" s="745"/>
      <c r="N6" s="745"/>
      <c r="O6" s="585"/>
      <c r="P6" s="585"/>
      <c r="Q6" s="585"/>
      <c r="R6" s="585"/>
    </row>
    <row r="7" spans="1:18" s="44" customFormat="1" ht="15" customHeight="1">
      <c r="A7" s="32" t="s">
        <v>172</v>
      </c>
      <c r="B7" s="56" t="s">
        <v>129</v>
      </c>
      <c r="C7" s="549">
        <v>5.7218</v>
      </c>
      <c r="D7" s="549">
        <v>5.5862999999999996</v>
      </c>
      <c r="E7" s="549">
        <v>5.5559000000000003</v>
      </c>
      <c r="F7" s="549">
        <v>5.6074000000000002</v>
      </c>
      <c r="G7" s="629">
        <v>5.7896999999999998</v>
      </c>
      <c r="H7" s="629">
        <v>5.8421000000000003</v>
      </c>
      <c r="I7" s="629">
        <v>5.867</v>
      </c>
      <c r="J7" s="629">
        <v>5.8209999999999997</v>
      </c>
      <c r="K7" s="746">
        <v>5.6227999999999998</v>
      </c>
      <c r="L7" s="746"/>
      <c r="M7" s="746"/>
      <c r="N7" s="746"/>
      <c r="O7" s="585"/>
      <c r="P7" s="585"/>
      <c r="Q7" s="585"/>
      <c r="R7" s="585"/>
    </row>
    <row r="8" spans="1:18" s="57" customFormat="1" ht="15" customHeight="1">
      <c r="A8" s="32" t="s">
        <v>915</v>
      </c>
      <c r="B8" s="56" t="s">
        <v>142</v>
      </c>
      <c r="C8" s="549">
        <v>7.8235999999999999</v>
      </c>
      <c r="D8" s="549">
        <v>7.8242000000000003</v>
      </c>
      <c r="E8" s="549">
        <v>7.8036000000000003</v>
      </c>
      <c r="F8" s="549">
        <v>7.7926000000000002</v>
      </c>
      <c r="G8" s="629">
        <v>7.5868000000000002</v>
      </c>
      <c r="H8" s="629">
        <v>7.5731000000000002</v>
      </c>
      <c r="I8" s="629">
        <v>7.5105000000000004</v>
      </c>
      <c r="J8" s="629">
        <v>7.4744000000000002</v>
      </c>
      <c r="K8" s="746">
        <v>7.4276999999999997</v>
      </c>
      <c r="L8" s="746"/>
      <c r="M8" s="746"/>
      <c r="N8" s="746"/>
      <c r="O8" s="585"/>
      <c r="P8" s="585"/>
      <c r="Q8" s="585"/>
      <c r="R8" s="585"/>
    </row>
    <row r="9" spans="1:18" s="57" customFormat="1" ht="15" customHeight="1">
      <c r="A9" s="32" t="s">
        <v>130</v>
      </c>
      <c r="B9" s="56" t="s">
        <v>131</v>
      </c>
      <c r="C9" s="549">
        <v>1.0495000000000001</v>
      </c>
      <c r="D9" s="549">
        <v>1.0494000000000001</v>
      </c>
      <c r="E9" s="549">
        <v>1.0468999999999999</v>
      </c>
      <c r="F9" s="549">
        <v>1.0459000000000001</v>
      </c>
      <c r="G9" s="629">
        <v>1.0204</v>
      </c>
      <c r="H9" s="629">
        <v>1.0185999999999999</v>
      </c>
      <c r="I9" s="629">
        <v>1.0097</v>
      </c>
      <c r="J9" s="629">
        <v>1.0041</v>
      </c>
      <c r="K9" s="820">
        <v>0.99580000000000002</v>
      </c>
      <c r="L9" s="746"/>
      <c r="M9" s="746"/>
      <c r="N9" s="746"/>
      <c r="O9" s="585"/>
      <c r="P9" s="585"/>
      <c r="Q9" s="585"/>
      <c r="R9" s="585"/>
    </row>
    <row r="10" spans="1:18" s="57" customFormat="1" ht="15" customHeight="1">
      <c r="A10" s="32" t="s">
        <v>140</v>
      </c>
      <c r="B10" s="56" t="s">
        <v>141</v>
      </c>
      <c r="C10" s="549">
        <v>0.88270000000000004</v>
      </c>
      <c r="D10" s="549">
        <v>0.87560000000000004</v>
      </c>
      <c r="E10" s="549">
        <v>0.86629999999999996</v>
      </c>
      <c r="F10" s="549">
        <v>0.86309999999999998</v>
      </c>
      <c r="G10" s="629">
        <v>0.85699999999999998</v>
      </c>
      <c r="H10" s="629">
        <v>0.85289999999999999</v>
      </c>
      <c r="I10" s="629">
        <v>0.86099999999999999</v>
      </c>
      <c r="J10" s="629">
        <v>0.85929999999999995</v>
      </c>
      <c r="K10" s="746">
        <v>0.87409999999999999</v>
      </c>
      <c r="L10" s="746"/>
      <c r="M10" s="746"/>
      <c r="N10" s="746"/>
      <c r="O10" s="585"/>
      <c r="P10" s="585"/>
      <c r="Q10" s="585"/>
      <c r="R10" s="585"/>
    </row>
    <row r="11" spans="1:18" s="47" customFormat="1" ht="15" customHeight="1">
      <c r="A11" s="32" t="s">
        <v>132</v>
      </c>
      <c r="B11" s="56" t="s">
        <v>133</v>
      </c>
      <c r="C11" s="549">
        <v>8.0199999999999994E-2</v>
      </c>
      <c r="D11" s="549">
        <v>7.7100000000000002E-2</v>
      </c>
      <c r="E11" s="549">
        <v>7.5800000000000006E-2</v>
      </c>
      <c r="F11" s="549">
        <v>7.5499999999999998E-2</v>
      </c>
      <c r="G11" s="629">
        <v>7.0000000000000007E-2</v>
      </c>
      <c r="H11" s="629">
        <v>7.0999999999999994E-2</v>
      </c>
      <c r="I11" s="629">
        <v>7.1499999999999994E-2</v>
      </c>
      <c r="J11" s="629">
        <v>7.1099999999999997E-2</v>
      </c>
      <c r="K11" s="746">
        <v>7.1099999999999997E-2</v>
      </c>
      <c r="L11" s="746"/>
      <c r="M11" s="746"/>
      <c r="N11" s="746"/>
      <c r="O11" s="585"/>
      <c r="P11" s="585"/>
      <c r="Q11" s="585"/>
      <c r="R11" s="585"/>
    </row>
    <row r="12" spans="1:18" s="44" customFormat="1" ht="15" customHeight="1">
      <c r="A12" s="32" t="s">
        <v>134</v>
      </c>
      <c r="B12" s="56" t="s">
        <v>135</v>
      </c>
      <c r="C12" s="549">
        <v>2.87E-2</v>
      </c>
      <c r="D12" s="549">
        <v>2.9000000000000001E-2</v>
      </c>
      <c r="E12" s="549">
        <v>2.8799999999999999E-2</v>
      </c>
      <c r="F12" s="549">
        <v>2.8000000000000001E-2</v>
      </c>
      <c r="G12" s="629">
        <v>2.5600000000000001E-2</v>
      </c>
      <c r="H12" s="629">
        <v>2.5600000000000001E-2</v>
      </c>
      <c r="I12" s="629">
        <v>2.58E-2</v>
      </c>
      <c r="J12" s="629">
        <v>2.5899999999999999E-2</v>
      </c>
      <c r="K12" s="746">
        <v>2.5100000000000001E-2</v>
      </c>
      <c r="L12" s="746"/>
      <c r="M12" s="746"/>
      <c r="N12" s="746"/>
      <c r="O12" s="585"/>
      <c r="P12" s="585"/>
      <c r="Q12" s="585"/>
      <c r="R12" s="585"/>
    </row>
    <row r="13" spans="1:18" s="44" customFormat="1" ht="15" customHeight="1">
      <c r="A13" s="32" t="s">
        <v>143</v>
      </c>
      <c r="B13" s="56" t="s">
        <v>144</v>
      </c>
      <c r="C13" s="549">
        <v>6.6900000000000001E-2</v>
      </c>
      <c r="D13" s="549">
        <v>6.54E-2</v>
      </c>
      <c r="E13" s="549">
        <v>6.4699999999999994E-2</v>
      </c>
      <c r="F13" s="549">
        <v>6.4899999999999999E-2</v>
      </c>
      <c r="G13" s="629">
        <v>6.3899999999999998E-2</v>
      </c>
      <c r="H13" s="629">
        <v>6.4000000000000001E-2</v>
      </c>
      <c r="I13" s="629">
        <v>6.3500000000000001E-2</v>
      </c>
      <c r="J13" s="629">
        <v>6.2399999999999997E-2</v>
      </c>
      <c r="K13" s="746">
        <v>5.74E-2</v>
      </c>
      <c r="L13" s="746"/>
      <c r="M13" s="746"/>
      <c r="N13" s="746"/>
      <c r="O13" s="585"/>
      <c r="P13" s="585"/>
      <c r="Q13" s="585"/>
      <c r="R13" s="585"/>
    </row>
    <row r="14" spans="1:18" ht="15" customHeight="1">
      <c r="A14" s="32" t="s">
        <v>136</v>
      </c>
      <c r="B14" s="56" t="s">
        <v>137</v>
      </c>
      <c r="C14" s="549">
        <v>1.8782000000000001</v>
      </c>
      <c r="D14" s="549">
        <v>1.8413999999999999</v>
      </c>
      <c r="E14" s="549">
        <v>1.8340000000000001</v>
      </c>
      <c r="F14" s="549">
        <v>1.8325</v>
      </c>
      <c r="G14" s="629">
        <v>1.8911</v>
      </c>
      <c r="H14" s="629">
        <v>1.8918999999999999</v>
      </c>
      <c r="I14" s="629">
        <v>1.8926000000000001</v>
      </c>
      <c r="J14" s="629">
        <v>1.8843000000000001</v>
      </c>
      <c r="K14" s="746">
        <v>1.8246</v>
      </c>
      <c r="L14" s="746"/>
      <c r="M14" s="746"/>
      <c r="N14" s="746"/>
      <c r="O14" s="585"/>
      <c r="P14" s="585"/>
      <c r="Q14" s="585"/>
      <c r="R14" s="585"/>
    </row>
    <row r="15" spans="1:18" ht="15" customHeight="1">
      <c r="A15" s="32" t="s">
        <v>138</v>
      </c>
      <c r="B15" s="56" t="s">
        <v>139</v>
      </c>
      <c r="C15" s="549">
        <v>0.18740000000000001</v>
      </c>
      <c r="D15" s="549">
        <v>0.18360000000000001</v>
      </c>
      <c r="E15" s="549">
        <v>0.1832</v>
      </c>
      <c r="F15" s="549">
        <v>0.18379999999999999</v>
      </c>
      <c r="G15" s="629">
        <v>0.1867</v>
      </c>
      <c r="H15" s="629">
        <v>0.18759999999999999</v>
      </c>
      <c r="I15" s="629">
        <v>0.18790000000000001</v>
      </c>
      <c r="J15" s="629">
        <v>0.18720000000000001</v>
      </c>
      <c r="K15" s="746">
        <v>0.18870000000000001</v>
      </c>
      <c r="L15" s="746"/>
      <c r="M15" s="746"/>
      <c r="N15" s="746"/>
      <c r="O15" s="585"/>
      <c r="P15" s="585"/>
      <c r="Q15" s="585"/>
      <c r="R15" s="585"/>
    </row>
    <row r="16" spans="1:18" ht="15" customHeight="1">
      <c r="A16" s="32" t="s">
        <v>756</v>
      </c>
      <c r="B16" s="56" t="s">
        <v>942</v>
      </c>
      <c r="C16" s="549">
        <v>7.5300000000000006E-2</v>
      </c>
      <c r="D16" s="549">
        <v>7.6899999999999996E-2</v>
      </c>
      <c r="E16" s="549">
        <v>7.6600000000000001E-2</v>
      </c>
      <c r="F16" s="549">
        <v>7.6399999999999996E-2</v>
      </c>
      <c r="G16" s="629">
        <v>7.0199999999999999E-2</v>
      </c>
      <c r="H16" s="629">
        <v>6.83E-2</v>
      </c>
      <c r="I16" s="629">
        <v>6.6500000000000004E-2</v>
      </c>
      <c r="J16" s="629">
        <v>6.6100000000000006E-2</v>
      </c>
      <c r="K16" s="746">
        <v>6.6500000000000004E-2</v>
      </c>
      <c r="L16" s="746"/>
      <c r="M16" s="746"/>
      <c r="N16" s="746"/>
      <c r="O16" s="585"/>
      <c r="P16" s="585"/>
      <c r="Q16" s="585"/>
      <c r="R16" s="585"/>
    </row>
    <row r="17" spans="1:18" s="44" customFormat="1" ht="15" customHeight="1">
      <c r="A17" s="32" t="s">
        <v>169</v>
      </c>
      <c r="B17" s="56" t="s">
        <v>912</v>
      </c>
      <c r="C17" s="549">
        <v>0.12640000000000001</v>
      </c>
      <c r="D17" s="549">
        <v>0.1241</v>
      </c>
      <c r="E17" s="549">
        <v>0.1227</v>
      </c>
      <c r="F17" s="549">
        <v>0.1203</v>
      </c>
      <c r="G17" s="629">
        <v>0.1152</v>
      </c>
      <c r="H17" s="629">
        <v>0.11219999999999999</v>
      </c>
      <c r="I17" s="629">
        <v>0.1105</v>
      </c>
      <c r="J17" s="629">
        <v>0.1091</v>
      </c>
      <c r="K17" s="746">
        <v>0.1038</v>
      </c>
      <c r="L17" s="746"/>
      <c r="M17" s="746"/>
      <c r="N17" s="746"/>
      <c r="O17" s="585"/>
      <c r="P17" s="585"/>
      <c r="Q17" s="585"/>
      <c r="R17" s="585"/>
    </row>
    <row r="18" spans="1:18" s="43" customFormat="1" ht="12.75" customHeight="1">
      <c r="B18" s="58"/>
      <c r="K18" s="585"/>
      <c r="L18" s="585"/>
      <c r="M18" s="585"/>
      <c r="N18" s="585"/>
      <c r="O18" s="585"/>
      <c r="P18" s="585"/>
      <c r="Q18" s="585"/>
      <c r="R18" s="585"/>
    </row>
    <row r="19" spans="1:18" s="43" customFormat="1" ht="12.75" customHeight="1">
      <c r="B19" s="58"/>
      <c r="K19" s="585"/>
      <c r="L19" s="585"/>
      <c r="M19" s="585"/>
      <c r="N19" s="585"/>
      <c r="O19" s="585"/>
      <c r="P19" s="585"/>
      <c r="Q19" s="585"/>
      <c r="R19" s="585"/>
    </row>
    <row r="20" spans="1:18" s="43" customFormat="1" ht="12.75" customHeight="1">
      <c r="B20" s="58"/>
      <c r="K20" s="585"/>
      <c r="L20" s="585"/>
      <c r="M20" s="585"/>
      <c r="N20" s="585"/>
      <c r="O20" s="585"/>
      <c r="P20" s="585"/>
      <c r="Q20" s="585"/>
      <c r="R20" s="585"/>
    </row>
    <row r="21" spans="1:18" s="43" customFormat="1" ht="12.75" customHeight="1">
      <c r="B21" s="58"/>
      <c r="K21" s="585"/>
      <c r="L21" s="585"/>
      <c r="M21" s="585"/>
      <c r="N21" s="585"/>
      <c r="O21" s="585"/>
      <c r="P21" s="585"/>
      <c r="Q21" s="585"/>
      <c r="R21" s="585"/>
    </row>
    <row r="22" spans="1:18" s="43" customFormat="1" ht="12.75" customHeight="1">
      <c r="B22" s="58"/>
      <c r="K22" s="585"/>
      <c r="L22" s="585"/>
      <c r="M22" s="585"/>
      <c r="N22" s="585"/>
      <c r="O22" s="585"/>
      <c r="P22" s="585"/>
      <c r="Q22" s="585"/>
      <c r="R22" s="585"/>
    </row>
    <row r="23" spans="1:18" s="43" customFormat="1" ht="12.75" customHeight="1">
      <c r="B23" s="58"/>
      <c r="K23" s="585"/>
      <c r="L23" s="585"/>
      <c r="M23" s="585"/>
      <c r="N23" s="585"/>
      <c r="O23" s="585"/>
      <c r="P23" s="585"/>
      <c r="Q23" s="585"/>
      <c r="R23" s="585"/>
    </row>
    <row r="24" spans="1:18" ht="12.75" customHeight="1">
      <c r="K24" s="585"/>
      <c r="L24" s="585"/>
      <c r="M24" s="585"/>
      <c r="N24" s="585"/>
      <c r="O24" s="585"/>
      <c r="P24" s="585"/>
      <c r="Q24" s="585"/>
      <c r="R24" s="585"/>
    </row>
    <row r="25" spans="1:18" ht="12.75" customHeight="1">
      <c r="K25" s="585"/>
      <c r="L25" s="585"/>
      <c r="M25" s="585"/>
      <c r="N25" s="585"/>
      <c r="O25" s="585"/>
      <c r="P25" s="585"/>
      <c r="Q25" s="585"/>
      <c r="R25" s="585"/>
    </row>
    <row r="26" spans="1:18" ht="12.75" customHeight="1">
      <c r="K26" s="585"/>
      <c r="L26" s="585"/>
      <c r="M26" s="585"/>
      <c r="N26" s="585"/>
      <c r="O26" s="585"/>
      <c r="P26" s="585"/>
      <c r="Q26" s="585"/>
      <c r="R26" s="585"/>
    </row>
    <row r="27" spans="1:18" ht="12.75" customHeight="1">
      <c r="K27" s="585"/>
      <c r="L27" s="585"/>
      <c r="M27" s="585"/>
      <c r="N27" s="585"/>
      <c r="O27" s="585"/>
      <c r="P27" s="585"/>
      <c r="Q27" s="585"/>
      <c r="R27" s="585"/>
    </row>
    <row r="28" spans="1:18" ht="12.75" customHeight="1">
      <c r="K28" s="585"/>
      <c r="L28" s="585"/>
      <c r="M28" s="585"/>
      <c r="N28" s="585"/>
      <c r="O28" s="585"/>
      <c r="P28" s="585"/>
      <c r="Q28" s="585"/>
      <c r="R28" s="585"/>
    </row>
    <row r="29" spans="1:18" ht="12.75" customHeight="1">
      <c r="K29" s="585"/>
      <c r="L29" s="585"/>
      <c r="M29" s="585"/>
      <c r="N29" s="585"/>
      <c r="O29" s="585"/>
      <c r="P29" s="585"/>
      <c r="Q29" s="585"/>
      <c r="R29" s="585"/>
    </row>
    <row r="30" spans="1:18" ht="12.75" customHeight="1">
      <c r="K30" s="585"/>
      <c r="L30" s="585"/>
      <c r="M30" s="585"/>
      <c r="N30" s="585"/>
      <c r="O30" s="585"/>
      <c r="P30" s="585"/>
      <c r="Q30" s="585"/>
      <c r="R30" s="585"/>
    </row>
    <row r="31" spans="1:18" ht="12.75" customHeight="1">
      <c r="K31" s="585"/>
      <c r="L31" s="585"/>
      <c r="M31" s="585"/>
      <c r="N31" s="585"/>
      <c r="O31" s="585"/>
      <c r="P31" s="585"/>
      <c r="Q31" s="585"/>
      <c r="R31" s="585"/>
    </row>
    <row r="32" spans="1:18" ht="12.75" customHeight="1">
      <c r="K32" s="585"/>
      <c r="L32" s="585"/>
      <c r="M32" s="585"/>
      <c r="N32" s="585"/>
      <c r="O32" s="585"/>
      <c r="P32" s="585"/>
      <c r="Q32" s="585"/>
      <c r="R32" s="585"/>
    </row>
    <row r="33" spans="11:18" ht="12.75" customHeight="1">
      <c r="K33" s="585"/>
      <c r="L33" s="585"/>
      <c r="M33" s="585"/>
      <c r="N33" s="585"/>
      <c r="O33" s="585"/>
      <c r="P33" s="585"/>
      <c r="Q33" s="585"/>
      <c r="R33" s="585"/>
    </row>
    <row r="34" spans="11:18" ht="12.75" customHeight="1">
      <c r="K34" s="585"/>
      <c r="L34" s="585"/>
      <c r="M34" s="585"/>
      <c r="N34" s="585"/>
      <c r="O34" s="585"/>
      <c r="P34" s="585"/>
      <c r="Q34" s="585"/>
      <c r="R34" s="585"/>
    </row>
  </sheetData>
  <mergeCells count="3">
    <mergeCell ref="C4:F4"/>
    <mergeCell ref="K4:N4"/>
    <mergeCell ref="G4:J4"/>
  </mergeCells>
  <phoneticPr fontId="0" type="noConversion"/>
  <printOptions gridLines="1"/>
  <pageMargins left="0.70866141732283472" right="0.70866141732283472" top="0.59055118110236227" bottom="0.59055118110236227" header="0.39370078740157483" footer="0.39370078740157483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 enableFormatConditionsCalculation="0">
    <tabColor indexed="11"/>
  </sheetPr>
  <dimension ref="A1:S202"/>
  <sheetViews>
    <sheetView topLeftCell="A55" workbookViewId="0">
      <selection activeCell="B82" sqref="B82"/>
    </sheetView>
  </sheetViews>
  <sheetFormatPr defaultColWidth="11.42578125" defaultRowHeight="12.75"/>
  <cols>
    <col min="1" max="1" width="22.42578125" bestFit="1" customWidth="1"/>
    <col min="2" max="2" width="22.42578125" customWidth="1"/>
  </cols>
  <sheetData>
    <row r="1" spans="1:19" s="351" customFormat="1">
      <c r="A1" s="351" t="s">
        <v>348</v>
      </c>
      <c r="B1" s="351" t="s">
        <v>621</v>
      </c>
      <c r="C1" s="351" t="s">
        <v>699</v>
      </c>
      <c r="D1" s="351" t="s">
        <v>700</v>
      </c>
      <c r="E1" s="351" t="s">
        <v>349</v>
      </c>
      <c r="F1" s="351" t="s">
        <v>350</v>
      </c>
      <c r="G1" s="351" t="s">
        <v>351</v>
      </c>
      <c r="H1" s="351" t="s">
        <v>853</v>
      </c>
      <c r="I1" s="351" t="s">
        <v>352</v>
      </c>
      <c r="J1" s="351" t="s">
        <v>353</v>
      </c>
      <c r="K1" s="351" t="s">
        <v>354</v>
      </c>
    </row>
    <row r="2" spans="1:19">
      <c r="A2" s="565" t="s">
        <v>355</v>
      </c>
      <c r="B2" s="565" t="s">
        <v>355</v>
      </c>
      <c r="C2" s="565" t="s">
        <v>828</v>
      </c>
      <c r="D2" s="565" t="s">
        <v>356</v>
      </c>
      <c r="E2" s="565" t="s">
        <v>701</v>
      </c>
      <c r="F2" s="565" t="s">
        <v>357</v>
      </c>
      <c r="G2" s="565" t="s">
        <v>358</v>
      </c>
      <c r="H2" s="565" t="s">
        <v>359</v>
      </c>
      <c r="I2" s="565" t="s">
        <v>360</v>
      </c>
      <c r="J2" s="565" t="s">
        <v>259</v>
      </c>
      <c r="K2" s="565" t="s">
        <v>361</v>
      </c>
      <c r="L2" s="565"/>
      <c r="N2" s="565"/>
      <c r="O2" s="565"/>
      <c r="P2" s="565"/>
      <c r="Q2" s="565"/>
      <c r="R2" s="565"/>
      <c r="S2" s="565"/>
    </row>
    <row r="3" spans="1:19">
      <c r="A3" s="565" t="s">
        <v>362</v>
      </c>
      <c r="B3" s="565" t="s">
        <v>362</v>
      </c>
      <c r="C3" s="565" t="s">
        <v>363</v>
      </c>
      <c r="D3" s="565" t="s">
        <v>364</v>
      </c>
      <c r="E3" s="565" t="s">
        <v>365</v>
      </c>
      <c r="F3" s="565" t="s">
        <v>366</v>
      </c>
      <c r="G3" s="565" t="s">
        <v>367</v>
      </c>
      <c r="H3" s="565" t="s">
        <v>368</v>
      </c>
      <c r="I3" s="565" t="s">
        <v>702</v>
      </c>
      <c r="J3" s="565" t="s">
        <v>260</v>
      </c>
      <c r="K3" s="565" t="s">
        <v>369</v>
      </c>
    </row>
    <row r="4" spans="1:19">
      <c r="A4" s="565" t="s">
        <v>834</v>
      </c>
      <c r="B4" s="565" t="s">
        <v>195</v>
      </c>
      <c r="D4" s="565" t="s">
        <v>370</v>
      </c>
      <c r="E4" s="565" t="s">
        <v>371</v>
      </c>
      <c r="F4" s="565" t="s">
        <v>170</v>
      </c>
      <c r="G4" s="565" t="s">
        <v>58</v>
      </c>
      <c r="H4" s="565" t="s">
        <v>372</v>
      </c>
      <c r="I4" s="565" t="s">
        <v>373</v>
      </c>
      <c r="J4" s="565" t="s">
        <v>261</v>
      </c>
      <c r="K4" s="565" t="s">
        <v>374</v>
      </c>
    </row>
    <row r="5" spans="1:19">
      <c r="A5" s="565" t="s">
        <v>835</v>
      </c>
      <c r="B5" s="565" t="s">
        <v>612</v>
      </c>
      <c r="E5" s="565" t="s">
        <v>375</v>
      </c>
      <c r="G5" s="565" t="s">
        <v>376</v>
      </c>
      <c r="H5" s="565" t="s">
        <v>377</v>
      </c>
      <c r="I5" s="565" t="s">
        <v>703</v>
      </c>
      <c r="J5" s="565" t="s">
        <v>262</v>
      </c>
      <c r="K5" s="565" t="s">
        <v>378</v>
      </c>
    </row>
    <row r="6" spans="1:19">
      <c r="A6" s="565" t="s">
        <v>379</v>
      </c>
      <c r="B6" s="565" t="s">
        <v>613</v>
      </c>
      <c r="H6" s="565" t="s">
        <v>380</v>
      </c>
      <c r="I6" s="565" t="s">
        <v>704</v>
      </c>
      <c r="J6" s="565" t="s">
        <v>263</v>
      </c>
      <c r="K6" s="565" t="s">
        <v>381</v>
      </c>
    </row>
    <row r="7" spans="1:19">
      <c r="A7" s="565" t="s">
        <v>382</v>
      </c>
      <c r="B7" s="565" t="s">
        <v>614</v>
      </c>
      <c r="H7" s="565" t="s">
        <v>383</v>
      </c>
      <c r="I7" s="565" t="s">
        <v>705</v>
      </c>
      <c r="J7" s="565" t="s">
        <v>264</v>
      </c>
      <c r="K7" s="565" t="s">
        <v>384</v>
      </c>
    </row>
    <row r="8" spans="1:19">
      <c r="A8" s="565" t="s">
        <v>385</v>
      </c>
      <c r="B8" s="565" t="s">
        <v>385</v>
      </c>
      <c r="H8" s="565" t="s">
        <v>386</v>
      </c>
      <c r="I8" s="565" t="s">
        <v>706</v>
      </c>
      <c r="J8" s="565" t="s">
        <v>265</v>
      </c>
      <c r="K8" s="565" t="s">
        <v>387</v>
      </c>
    </row>
    <row r="9" spans="1:19">
      <c r="A9" s="565" t="s">
        <v>388</v>
      </c>
      <c r="B9" s="565" t="s">
        <v>615</v>
      </c>
      <c r="H9" s="565" t="s">
        <v>389</v>
      </c>
      <c r="I9" s="565" t="s">
        <v>390</v>
      </c>
      <c r="J9" s="565" t="s">
        <v>266</v>
      </c>
      <c r="K9" s="565" t="s">
        <v>391</v>
      </c>
    </row>
    <row r="10" spans="1:19">
      <c r="A10" s="565" t="s">
        <v>392</v>
      </c>
      <c r="B10" s="565" t="s">
        <v>616</v>
      </c>
      <c r="H10" s="565" t="s">
        <v>393</v>
      </c>
      <c r="I10" s="565" t="s">
        <v>394</v>
      </c>
      <c r="J10" s="565" t="s">
        <v>267</v>
      </c>
      <c r="K10" s="565" t="s">
        <v>395</v>
      </c>
    </row>
    <row r="11" spans="1:19">
      <c r="A11" s="565" t="s">
        <v>396</v>
      </c>
      <c r="B11" s="565" t="s">
        <v>617</v>
      </c>
      <c r="H11" s="565" t="s">
        <v>397</v>
      </c>
      <c r="I11" s="565" t="s">
        <v>398</v>
      </c>
      <c r="J11" s="565" t="s">
        <v>268</v>
      </c>
      <c r="K11" s="565" t="s">
        <v>399</v>
      </c>
    </row>
    <row r="12" spans="1:19">
      <c r="A12" s="565" t="s">
        <v>400</v>
      </c>
      <c r="B12" s="565" t="s">
        <v>618</v>
      </c>
      <c r="H12" s="565" t="s">
        <v>401</v>
      </c>
      <c r="I12" s="565" t="s">
        <v>402</v>
      </c>
      <c r="J12" s="565" t="s">
        <v>269</v>
      </c>
      <c r="K12" s="565" t="s">
        <v>403</v>
      </c>
    </row>
    <row r="13" spans="1:19">
      <c r="A13" s="565" t="s">
        <v>404</v>
      </c>
      <c r="B13" s="565" t="s">
        <v>619</v>
      </c>
      <c r="H13" s="565" t="s">
        <v>405</v>
      </c>
      <c r="I13" s="565" t="s">
        <v>406</v>
      </c>
      <c r="J13" s="565" t="s">
        <v>270</v>
      </c>
      <c r="K13" s="565" t="s">
        <v>407</v>
      </c>
    </row>
    <row r="14" spans="1:19">
      <c r="A14" s="565" t="s">
        <v>408</v>
      </c>
      <c r="B14" s="565" t="s">
        <v>620</v>
      </c>
      <c r="I14" s="565" t="s">
        <v>409</v>
      </c>
      <c r="J14" s="565" t="s">
        <v>271</v>
      </c>
      <c r="K14" s="565" t="s">
        <v>410</v>
      </c>
    </row>
    <row r="15" spans="1:19">
      <c r="A15" s="565" t="s">
        <v>836</v>
      </c>
      <c r="B15" s="565" t="s">
        <v>836</v>
      </c>
      <c r="I15" s="565" t="s">
        <v>411</v>
      </c>
      <c r="J15" s="565" t="s">
        <v>272</v>
      </c>
      <c r="K15" s="565" t="s">
        <v>412</v>
      </c>
    </row>
    <row r="16" spans="1:19">
      <c r="A16" s="565" t="s">
        <v>837</v>
      </c>
      <c r="B16" s="565" t="s">
        <v>837</v>
      </c>
      <c r="I16" s="565" t="s">
        <v>413</v>
      </c>
      <c r="K16" s="565" t="s">
        <v>414</v>
      </c>
    </row>
    <row r="17" spans="1:11">
      <c r="A17" s="565" t="s">
        <v>415</v>
      </c>
      <c r="B17" s="565" t="s">
        <v>415</v>
      </c>
      <c r="I17" s="565" t="s">
        <v>416</v>
      </c>
      <c r="K17" s="565" t="s">
        <v>417</v>
      </c>
    </row>
    <row r="18" spans="1:11">
      <c r="A18" s="565" t="s">
        <v>418</v>
      </c>
      <c r="B18" s="565" t="s">
        <v>418</v>
      </c>
      <c r="I18" s="565" t="s">
        <v>419</v>
      </c>
      <c r="K18" s="565" t="s">
        <v>420</v>
      </c>
    </row>
    <row r="19" spans="1:11">
      <c r="I19" s="565" t="s">
        <v>421</v>
      </c>
      <c r="K19" s="565" t="s">
        <v>422</v>
      </c>
    </row>
    <row r="20" spans="1:11">
      <c r="A20" s="565" t="s">
        <v>838</v>
      </c>
      <c r="B20" s="565" t="s">
        <v>838</v>
      </c>
      <c r="I20" s="565" t="s">
        <v>423</v>
      </c>
      <c r="K20" s="565" t="s">
        <v>424</v>
      </c>
    </row>
    <row r="21" spans="1:11">
      <c r="I21" s="565" t="s">
        <v>425</v>
      </c>
      <c r="K21" s="565" t="s">
        <v>426</v>
      </c>
    </row>
    <row r="22" spans="1:11">
      <c r="I22" s="565" t="s">
        <v>427</v>
      </c>
      <c r="K22" s="565" t="s">
        <v>861</v>
      </c>
    </row>
    <row r="23" spans="1:11">
      <c r="I23" s="565" t="s">
        <v>428</v>
      </c>
      <c r="K23" s="565" t="s">
        <v>429</v>
      </c>
    </row>
    <row r="24" spans="1:11">
      <c r="I24" s="565" t="s">
        <v>430</v>
      </c>
      <c r="K24" s="565" t="s">
        <v>431</v>
      </c>
    </row>
    <row r="25" spans="1:11">
      <c r="A25" s="565" t="s">
        <v>273</v>
      </c>
      <c r="B25" s="565"/>
      <c r="I25" s="565" t="s">
        <v>432</v>
      </c>
      <c r="K25" s="565" t="s">
        <v>433</v>
      </c>
    </row>
    <row r="26" spans="1:11">
      <c r="A26" s="565" t="s">
        <v>274</v>
      </c>
      <c r="B26" s="565"/>
      <c r="I26" s="565" t="s">
        <v>434</v>
      </c>
      <c r="K26" s="565" t="s">
        <v>314</v>
      </c>
    </row>
    <row r="27" spans="1:11">
      <c r="A27" s="565" t="s">
        <v>275</v>
      </c>
      <c r="B27" s="565"/>
      <c r="I27" s="565" t="s">
        <v>707</v>
      </c>
    </row>
    <row r="28" spans="1:11">
      <c r="A28" s="565" t="s">
        <v>276</v>
      </c>
      <c r="B28" s="565"/>
      <c r="I28" s="565" t="s">
        <v>708</v>
      </c>
      <c r="K28" s="565" t="s">
        <v>860</v>
      </c>
    </row>
    <row r="29" spans="1:11">
      <c r="A29" s="565" t="s">
        <v>277</v>
      </c>
      <c r="B29" s="565" t="s">
        <v>622</v>
      </c>
      <c r="I29" s="565" t="s">
        <v>709</v>
      </c>
    </row>
    <row r="30" spans="1:11">
      <c r="A30" s="565" t="s">
        <v>834</v>
      </c>
      <c r="I30" s="565" t="s">
        <v>435</v>
      </c>
    </row>
    <row r="31" spans="1:11">
      <c r="A31" s="565" t="s">
        <v>278</v>
      </c>
      <c r="B31" s="565"/>
      <c r="I31" s="565" t="s">
        <v>436</v>
      </c>
    </row>
    <row r="32" spans="1:11">
      <c r="A32" s="565" t="s">
        <v>279</v>
      </c>
      <c r="B32" s="565"/>
      <c r="I32" s="565" t="s">
        <v>437</v>
      </c>
    </row>
    <row r="33" spans="1:9">
      <c r="A33" s="565" t="s">
        <v>280</v>
      </c>
      <c r="B33" s="565"/>
      <c r="I33" s="565" t="s">
        <v>438</v>
      </c>
    </row>
    <row r="34" spans="1:9">
      <c r="A34" s="565" t="s">
        <v>273</v>
      </c>
      <c r="B34" s="565"/>
      <c r="I34" s="565" t="s">
        <v>439</v>
      </c>
    </row>
    <row r="35" spans="1:9">
      <c r="A35" s="565" t="s">
        <v>281</v>
      </c>
      <c r="B35" s="565"/>
      <c r="I35" s="565" t="s">
        <v>440</v>
      </c>
    </row>
    <row r="36" spans="1:9">
      <c r="A36" s="565" t="s">
        <v>282</v>
      </c>
      <c r="B36" s="565"/>
      <c r="I36" s="565" t="s">
        <v>441</v>
      </c>
    </row>
    <row r="37" spans="1:9">
      <c r="A37" s="565" t="s">
        <v>283</v>
      </c>
      <c r="B37" s="565" t="s">
        <v>623</v>
      </c>
      <c r="I37" s="565" t="s">
        <v>442</v>
      </c>
    </row>
    <row r="38" spans="1:9">
      <c r="A38" s="565" t="s">
        <v>835</v>
      </c>
      <c r="B38" s="565"/>
      <c r="I38" s="565" t="s">
        <v>443</v>
      </c>
    </row>
    <row r="39" spans="1:9">
      <c r="A39" s="565" t="s">
        <v>284</v>
      </c>
      <c r="B39" s="565"/>
      <c r="I39" s="565" t="s">
        <v>444</v>
      </c>
    </row>
    <row r="40" spans="1:9">
      <c r="A40" s="565" t="s">
        <v>285</v>
      </c>
      <c r="B40" s="565"/>
      <c r="I40" s="565" t="s">
        <v>445</v>
      </c>
    </row>
    <row r="41" spans="1:9">
      <c r="A41" s="565" t="s">
        <v>286</v>
      </c>
      <c r="B41" s="565"/>
      <c r="I41" s="565" t="s">
        <v>446</v>
      </c>
    </row>
    <row r="42" spans="1:9">
      <c r="A42" s="565" t="s">
        <v>836</v>
      </c>
      <c r="B42" s="565"/>
      <c r="I42" s="565" t="s">
        <v>447</v>
      </c>
    </row>
    <row r="43" spans="1:9">
      <c r="A43" s="565" t="s">
        <v>287</v>
      </c>
      <c r="B43" s="565"/>
      <c r="I43" s="565" t="s">
        <v>448</v>
      </c>
    </row>
    <row r="44" spans="1:9">
      <c r="A44" s="565" t="s">
        <v>288</v>
      </c>
      <c r="B44" s="565"/>
      <c r="I44" s="565" t="s">
        <v>449</v>
      </c>
    </row>
    <row r="45" spans="1:9">
      <c r="A45" s="565" t="s">
        <v>289</v>
      </c>
      <c r="B45" s="565"/>
      <c r="I45" s="565" t="s">
        <v>450</v>
      </c>
    </row>
    <row r="46" spans="1:9">
      <c r="A46" s="565" t="s">
        <v>451</v>
      </c>
      <c r="B46" s="565"/>
      <c r="I46" s="565" t="s">
        <v>452</v>
      </c>
    </row>
    <row r="47" spans="1:9">
      <c r="A47" s="565" t="s">
        <v>290</v>
      </c>
      <c r="B47" s="565"/>
      <c r="I47" s="565" t="s">
        <v>453</v>
      </c>
    </row>
    <row r="48" spans="1:9">
      <c r="A48" s="565" t="s">
        <v>284</v>
      </c>
      <c r="B48" s="565"/>
      <c r="I48" s="565" t="s">
        <v>454</v>
      </c>
    </row>
    <row r="49" spans="1:9">
      <c r="A49" s="565" t="s">
        <v>455</v>
      </c>
      <c r="B49" s="565" t="s">
        <v>455</v>
      </c>
      <c r="I49" s="565" t="s">
        <v>456</v>
      </c>
    </row>
    <row r="50" spans="1:9">
      <c r="A50" s="565" t="s">
        <v>291</v>
      </c>
      <c r="B50" s="565" t="s">
        <v>291</v>
      </c>
      <c r="I50" s="565" t="s">
        <v>457</v>
      </c>
    </row>
    <row r="51" spans="1:9">
      <c r="A51" s="565" t="s">
        <v>292</v>
      </c>
      <c r="B51" s="565" t="s">
        <v>292</v>
      </c>
      <c r="I51" s="565" t="s">
        <v>458</v>
      </c>
    </row>
    <row r="52" spans="1:9">
      <c r="A52" s="565" t="s">
        <v>293</v>
      </c>
      <c r="B52" s="565" t="s">
        <v>293</v>
      </c>
      <c r="I52" s="565" t="s">
        <v>459</v>
      </c>
    </row>
    <row r="53" spans="1:9">
      <c r="A53" s="565" t="s">
        <v>294</v>
      </c>
      <c r="B53" s="565" t="s">
        <v>294</v>
      </c>
      <c r="I53" s="565" t="s">
        <v>460</v>
      </c>
    </row>
    <row r="54" spans="1:9">
      <c r="A54" s="565" t="s">
        <v>837</v>
      </c>
      <c r="B54" s="565" t="s">
        <v>837</v>
      </c>
      <c r="I54" s="565" t="s">
        <v>461</v>
      </c>
    </row>
    <row r="55" spans="1:9">
      <c r="A55" s="565" t="s">
        <v>295</v>
      </c>
      <c r="B55" s="565" t="s">
        <v>295</v>
      </c>
      <c r="I55" s="565" t="s">
        <v>462</v>
      </c>
    </row>
    <row r="56" spans="1:9">
      <c r="A56" s="565" t="s">
        <v>296</v>
      </c>
      <c r="B56" s="565" t="s">
        <v>296</v>
      </c>
      <c r="I56" s="565" t="s">
        <v>463</v>
      </c>
    </row>
    <row r="57" spans="1:9">
      <c r="A57" s="565" t="s">
        <v>297</v>
      </c>
      <c r="B57" s="565" t="s">
        <v>297</v>
      </c>
      <c r="I57" s="565" t="s">
        <v>464</v>
      </c>
    </row>
    <row r="58" spans="1:9">
      <c r="A58" s="565" t="s">
        <v>465</v>
      </c>
      <c r="B58" s="565" t="s">
        <v>465</v>
      </c>
      <c r="I58" s="565" t="s">
        <v>466</v>
      </c>
    </row>
    <row r="59" spans="1:9">
      <c r="A59" s="565" t="s">
        <v>298</v>
      </c>
      <c r="B59" s="565" t="s">
        <v>298</v>
      </c>
      <c r="I59" s="565" t="s">
        <v>467</v>
      </c>
    </row>
    <row r="60" spans="1:9">
      <c r="A60" s="565" t="s">
        <v>299</v>
      </c>
      <c r="B60" s="565" t="s">
        <v>299</v>
      </c>
      <c r="I60" s="565" t="s">
        <v>468</v>
      </c>
    </row>
    <row r="61" spans="1:9">
      <c r="A61" s="565" t="s">
        <v>469</v>
      </c>
      <c r="B61" s="565" t="s">
        <v>469</v>
      </c>
      <c r="I61" s="565" t="s">
        <v>470</v>
      </c>
    </row>
    <row r="62" spans="1:9">
      <c r="A62" s="565" t="s">
        <v>300</v>
      </c>
      <c r="B62" s="565" t="s">
        <v>300</v>
      </c>
      <c r="I62" s="565" t="s">
        <v>471</v>
      </c>
    </row>
    <row r="63" spans="1:9">
      <c r="A63" s="565" t="s">
        <v>301</v>
      </c>
      <c r="B63" s="565" t="s">
        <v>301</v>
      </c>
      <c r="I63" s="565" t="s">
        <v>472</v>
      </c>
    </row>
    <row r="64" spans="1:9">
      <c r="A64" s="565" t="s">
        <v>302</v>
      </c>
      <c r="B64" s="565" t="s">
        <v>302</v>
      </c>
      <c r="I64" s="565" t="s">
        <v>473</v>
      </c>
    </row>
    <row r="65" spans="1:9">
      <c r="A65" s="565" t="s">
        <v>303</v>
      </c>
      <c r="B65" s="565" t="s">
        <v>303</v>
      </c>
      <c r="I65" s="565" t="s">
        <v>474</v>
      </c>
    </row>
    <row r="66" spans="1:9">
      <c r="A66" s="565" t="s">
        <v>292</v>
      </c>
      <c r="B66" s="565" t="s">
        <v>292</v>
      </c>
      <c r="I66" s="565" t="s">
        <v>475</v>
      </c>
    </row>
    <row r="67" spans="1:9">
      <c r="A67" s="565" t="s">
        <v>476</v>
      </c>
      <c r="B67" s="565" t="s">
        <v>476</v>
      </c>
      <c r="I67" s="565" t="s">
        <v>477</v>
      </c>
    </row>
    <row r="68" spans="1:9">
      <c r="A68" s="565" t="s">
        <v>304</v>
      </c>
      <c r="B68" s="565" t="s">
        <v>304</v>
      </c>
      <c r="I68" s="565" t="s">
        <v>478</v>
      </c>
    </row>
    <row r="69" spans="1:9">
      <c r="A69" s="565" t="s">
        <v>479</v>
      </c>
      <c r="B69" s="565" t="s">
        <v>479</v>
      </c>
      <c r="I69" s="565" t="s">
        <v>480</v>
      </c>
    </row>
    <row r="70" spans="1:9">
      <c r="A70" s="565" t="s">
        <v>481</v>
      </c>
      <c r="B70" s="565" t="s">
        <v>481</v>
      </c>
      <c r="I70" s="565" t="s">
        <v>482</v>
      </c>
    </row>
    <row r="71" spans="1:9">
      <c r="A71" s="565" t="s">
        <v>483</v>
      </c>
      <c r="B71" s="565" t="s">
        <v>483</v>
      </c>
      <c r="I71" s="565" t="s">
        <v>484</v>
      </c>
    </row>
    <row r="72" spans="1:9">
      <c r="A72" s="565" t="s">
        <v>485</v>
      </c>
      <c r="B72" s="565" t="s">
        <v>485</v>
      </c>
      <c r="I72" s="565" t="s">
        <v>486</v>
      </c>
    </row>
    <row r="73" spans="1:9">
      <c r="A73" s="565" t="s">
        <v>305</v>
      </c>
      <c r="B73" s="565" t="s">
        <v>305</v>
      </c>
      <c r="I73" s="565" t="s">
        <v>487</v>
      </c>
    </row>
    <row r="74" spans="1:9">
      <c r="A74" s="565" t="s">
        <v>306</v>
      </c>
      <c r="B74" s="565" t="s">
        <v>306</v>
      </c>
      <c r="I74" s="565" t="s">
        <v>488</v>
      </c>
    </row>
    <row r="75" spans="1:9">
      <c r="A75" s="565" t="s">
        <v>307</v>
      </c>
      <c r="B75" s="565" t="s">
        <v>307</v>
      </c>
      <c r="I75" s="565" t="s">
        <v>489</v>
      </c>
    </row>
    <row r="76" spans="1:9">
      <c r="A76" s="565" t="s">
        <v>490</v>
      </c>
      <c r="B76" s="565" t="s">
        <v>490</v>
      </c>
      <c r="I76" s="565" t="s">
        <v>491</v>
      </c>
    </row>
    <row r="77" spans="1:9">
      <c r="A77" s="565" t="s">
        <v>308</v>
      </c>
      <c r="B77" s="565" t="s">
        <v>308</v>
      </c>
      <c r="I77" s="565" t="s">
        <v>492</v>
      </c>
    </row>
    <row r="78" spans="1:9">
      <c r="A78" s="565" t="s">
        <v>309</v>
      </c>
      <c r="B78" s="565" t="s">
        <v>309</v>
      </c>
      <c r="I78" s="565" t="s">
        <v>493</v>
      </c>
    </row>
    <row r="79" spans="1:9">
      <c r="A79" s="565" t="s">
        <v>310</v>
      </c>
      <c r="B79" s="565" t="s">
        <v>310</v>
      </c>
      <c r="I79" s="565" t="s">
        <v>494</v>
      </c>
    </row>
    <row r="80" spans="1:9">
      <c r="A80" s="565" t="s">
        <v>495</v>
      </c>
      <c r="B80" s="565" t="s">
        <v>311</v>
      </c>
      <c r="I80" s="565" t="s">
        <v>496</v>
      </c>
    </row>
    <row r="81" spans="1:9">
      <c r="A81" s="565" t="s">
        <v>311</v>
      </c>
      <c r="B81" s="565" t="s">
        <v>312</v>
      </c>
      <c r="I81" s="565" t="s">
        <v>497</v>
      </c>
    </row>
    <row r="82" spans="1:9">
      <c r="A82" s="565" t="s">
        <v>312</v>
      </c>
      <c r="B82" s="565" t="s">
        <v>313</v>
      </c>
      <c r="I82" s="565" t="s">
        <v>498</v>
      </c>
    </row>
    <row r="83" spans="1:9">
      <c r="A83" s="565" t="s">
        <v>313</v>
      </c>
      <c r="B83" s="565" t="s">
        <v>624</v>
      </c>
      <c r="I83" s="565" t="s">
        <v>499</v>
      </c>
    </row>
    <row r="84" spans="1:9">
      <c r="A84" s="565" t="s">
        <v>293</v>
      </c>
      <c r="B84" s="565" t="s">
        <v>293</v>
      </c>
      <c r="I84" s="565" t="s">
        <v>500</v>
      </c>
    </row>
    <row r="85" spans="1:9">
      <c r="I85" s="565" t="s">
        <v>501</v>
      </c>
    </row>
    <row r="86" spans="1:9">
      <c r="I86" s="565" t="s">
        <v>502</v>
      </c>
    </row>
    <row r="87" spans="1:9">
      <c r="I87" s="565" t="s">
        <v>503</v>
      </c>
    </row>
    <row r="88" spans="1:9">
      <c r="I88" s="565" t="s">
        <v>504</v>
      </c>
    </row>
    <row r="89" spans="1:9">
      <c r="I89" s="565" t="s">
        <v>710</v>
      </c>
    </row>
    <row r="90" spans="1:9">
      <c r="I90" s="565" t="s">
        <v>711</v>
      </c>
    </row>
    <row r="91" spans="1:9">
      <c r="I91" s="565" t="s">
        <v>712</v>
      </c>
    </row>
    <row r="92" spans="1:9">
      <c r="I92" s="565" t="s">
        <v>713</v>
      </c>
    </row>
    <row r="93" spans="1:9">
      <c r="I93" s="565" t="s">
        <v>714</v>
      </c>
    </row>
    <row r="94" spans="1:9">
      <c r="I94" s="565" t="s">
        <v>505</v>
      </c>
    </row>
    <row r="95" spans="1:9">
      <c r="I95" s="565" t="s">
        <v>506</v>
      </c>
    </row>
    <row r="96" spans="1:9">
      <c r="I96" s="565" t="s">
        <v>507</v>
      </c>
    </row>
    <row r="97" spans="9:9">
      <c r="I97" s="565" t="s">
        <v>508</v>
      </c>
    </row>
    <row r="98" spans="9:9">
      <c r="I98" s="565" t="s">
        <v>509</v>
      </c>
    </row>
    <row r="99" spans="9:9">
      <c r="I99" s="565" t="s">
        <v>510</v>
      </c>
    </row>
    <row r="100" spans="9:9">
      <c r="I100" s="565" t="s">
        <v>511</v>
      </c>
    </row>
    <row r="101" spans="9:9">
      <c r="I101" s="565" t="s">
        <v>512</v>
      </c>
    </row>
    <row r="102" spans="9:9">
      <c r="I102" s="565" t="s">
        <v>715</v>
      </c>
    </row>
    <row r="103" spans="9:9">
      <c r="I103" s="565" t="s">
        <v>716</v>
      </c>
    </row>
    <row r="104" spans="9:9">
      <c r="I104" s="565" t="s">
        <v>717</v>
      </c>
    </row>
    <row r="105" spans="9:9">
      <c r="I105" s="565" t="s">
        <v>718</v>
      </c>
    </row>
    <row r="106" spans="9:9">
      <c r="I106" s="565" t="s">
        <v>513</v>
      </c>
    </row>
    <row r="107" spans="9:9">
      <c r="I107" s="565" t="s">
        <v>514</v>
      </c>
    </row>
    <row r="108" spans="9:9">
      <c r="I108" s="565" t="s">
        <v>515</v>
      </c>
    </row>
    <row r="109" spans="9:9">
      <c r="I109" s="565" t="s">
        <v>516</v>
      </c>
    </row>
    <row r="110" spans="9:9">
      <c r="I110" s="565" t="s">
        <v>517</v>
      </c>
    </row>
    <row r="111" spans="9:9">
      <c r="I111" s="565" t="s">
        <v>719</v>
      </c>
    </row>
    <row r="112" spans="9:9">
      <c r="I112" s="565" t="s">
        <v>720</v>
      </c>
    </row>
    <row r="113" spans="9:9">
      <c r="I113" s="565" t="s">
        <v>721</v>
      </c>
    </row>
    <row r="114" spans="9:9">
      <c r="I114" s="565" t="s">
        <v>722</v>
      </c>
    </row>
    <row r="115" spans="9:9">
      <c r="I115" s="565" t="s">
        <v>723</v>
      </c>
    </row>
    <row r="116" spans="9:9">
      <c r="I116" s="565" t="s">
        <v>724</v>
      </c>
    </row>
    <row r="117" spans="9:9">
      <c r="I117" s="565" t="s">
        <v>518</v>
      </c>
    </row>
    <row r="118" spans="9:9">
      <c r="I118" s="565" t="s">
        <v>519</v>
      </c>
    </row>
    <row r="119" spans="9:9">
      <c r="I119" s="565" t="s">
        <v>520</v>
      </c>
    </row>
    <row r="120" spans="9:9">
      <c r="I120" s="565" t="s">
        <v>521</v>
      </c>
    </row>
    <row r="121" spans="9:9">
      <c r="I121" s="565" t="s">
        <v>522</v>
      </c>
    </row>
    <row r="122" spans="9:9">
      <c r="I122" s="565" t="s">
        <v>523</v>
      </c>
    </row>
    <row r="123" spans="9:9">
      <c r="I123" s="565" t="s">
        <v>524</v>
      </c>
    </row>
    <row r="124" spans="9:9">
      <c r="I124" s="565" t="s">
        <v>525</v>
      </c>
    </row>
    <row r="125" spans="9:9">
      <c r="I125" s="565" t="s">
        <v>526</v>
      </c>
    </row>
    <row r="126" spans="9:9">
      <c r="I126" s="565" t="s">
        <v>527</v>
      </c>
    </row>
    <row r="127" spans="9:9">
      <c r="I127" s="565" t="s">
        <v>528</v>
      </c>
    </row>
    <row r="128" spans="9:9">
      <c r="I128" s="565" t="s">
        <v>529</v>
      </c>
    </row>
    <row r="129" spans="9:9">
      <c r="I129" s="565" t="s">
        <v>530</v>
      </c>
    </row>
    <row r="130" spans="9:9">
      <c r="I130" s="565" t="s">
        <v>531</v>
      </c>
    </row>
    <row r="131" spans="9:9">
      <c r="I131" s="565" t="s">
        <v>532</v>
      </c>
    </row>
    <row r="132" spans="9:9">
      <c r="I132" s="565" t="s">
        <v>533</v>
      </c>
    </row>
    <row r="133" spans="9:9">
      <c r="I133" s="565" t="s">
        <v>534</v>
      </c>
    </row>
    <row r="134" spans="9:9">
      <c r="I134" s="565" t="s">
        <v>535</v>
      </c>
    </row>
    <row r="135" spans="9:9">
      <c r="I135" s="565" t="s">
        <v>536</v>
      </c>
    </row>
    <row r="136" spans="9:9">
      <c r="I136" s="565" t="s">
        <v>537</v>
      </c>
    </row>
    <row r="137" spans="9:9">
      <c r="I137" s="565" t="s">
        <v>538</v>
      </c>
    </row>
    <row r="138" spans="9:9">
      <c r="I138" s="565" t="s">
        <v>539</v>
      </c>
    </row>
    <row r="139" spans="9:9">
      <c r="I139" s="565" t="s">
        <v>540</v>
      </c>
    </row>
    <row r="140" spans="9:9">
      <c r="I140" s="565" t="s">
        <v>541</v>
      </c>
    </row>
    <row r="141" spans="9:9">
      <c r="I141" s="565" t="s">
        <v>542</v>
      </c>
    </row>
    <row r="142" spans="9:9">
      <c r="I142" s="565" t="s">
        <v>543</v>
      </c>
    </row>
    <row r="143" spans="9:9">
      <c r="I143" s="565" t="s">
        <v>725</v>
      </c>
    </row>
    <row r="144" spans="9:9">
      <c r="I144" s="565" t="s">
        <v>544</v>
      </c>
    </row>
    <row r="145" spans="9:9">
      <c r="I145" s="565" t="s">
        <v>545</v>
      </c>
    </row>
    <row r="146" spans="9:9">
      <c r="I146" s="565" t="s">
        <v>546</v>
      </c>
    </row>
    <row r="147" spans="9:9">
      <c r="I147" s="565" t="s">
        <v>547</v>
      </c>
    </row>
    <row r="148" spans="9:9">
      <c r="I148" s="565" t="s">
        <v>726</v>
      </c>
    </row>
    <row r="149" spans="9:9">
      <c r="I149" s="565" t="s">
        <v>548</v>
      </c>
    </row>
    <row r="150" spans="9:9">
      <c r="I150" s="565" t="s">
        <v>549</v>
      </c>
    </row>
    <row r="151" spans="9:9">
      <c r="I151" s="565" t="s">
        <v>550</v>
      </c>
    </row>
    <row r="152" spans="9:9">
      <c r="I152" s="565" t="s">
        <v>551</v>
      </c>
    </row>
    <row r="153" spans="9:9">
      <c r="I153" s="565" t="s">
        <v>552</v>
      </c>
    </row>
    <row r="154" spans="9:9">
      <c r="I154" s="565" t="s">
        <v>553</v>
      </c>
    </row>
    <row r="155" spans="9:9">
      <c r="I155" s="565" t="s">
        <v>554</v>
      </c>
    </row>
    <row r="156" spans="9:9">
      <c r="I156" s="565" t="s">
        <v>555</v>
      </c>
    </row>
    <row r="157" spans="9:9">
      <c r="I157" s="565" t="s">
        <v>556</v>
      </c>
    </row>
    <row r="158" spans="9:9">
      <c r="I158" s="565" t="s">
        <v>557</v>
      </c>
    </row>
    <row r="159" spans="9:9">
      <c r="I159" s="565" t="s">
        <v>558</v>
      </c>
    </row>
    <row r="160" spans="9:9">
      <c r="I160" s="565" t="s">
        <v>559</v>
      </c>
    </row>
    <row r="161" spans="9:9">
      <c r="I161" s="565" t="s">
        <v>560</v>
      </c>
    </row>
    <row r="162" spans="9:9">
      <c r="I162" s="565" t="s">
        <v>561</v>
      </c>
    </row>
    <row r="163" spans="9:9">
      <c r="I163" s="565" t="s">
        <v>562</v>
      </c>
    </row>
    <row r="164" spans="9:9">
      <c r="I164" s="565" t="s">
        <v>563</v>
      </c>
    </row>
    <row r="165" spans="9:9">
      <c r="I165" s="565" t="s">
        <v>727</v>
      </c>
    </row>
    <row r="166" spans="9:9">
      <c r="I166" s="565" t="s">
        <v>728</v>
      </c>
    </row>
    <row r="167" spans="9:9">
      <c r="I167" s="565" t="s">
        <v>564</v>
      </c>
    </row>
    <row r="168" spans="9:9">
      <c r="I168" s="565" t="s">
        <v>565</v>
      </c>
    </row>
    <row r="169" spans="9:9">
      <c r="I169" s="565" t="s">
        <v>566</v>
      </c>
    </row>
    <row r="170" spans="9:9">
      <c r="I170" s="565" t="s">
        <v>567</v>
      </c>
    </row>
    <row r="171" spans="9:9">
      <c r="I171" s="565" t="s">
        <v>568</v>
      </c>
    </row>
    <row r="172" spans="9:9">
      <c r="I172" s="565" t="s">
        <v>729</v>
      </c>
    </row>
    <row r="173" spans="9:9">
      <c r="I173" s="565" t="s">
        <v>730</v>
      </c>
    </row>
    <row r="174" spans="9:9">
      <c r="I174" s="565" t="s">
        <v>731</v>
      </c>
    </row>
    <row r="175" spans="9:9">
      <c r="I175" s="565" t="s">
        <v>732</v>
      </c>
    </row>
    <row r="176" spans="9:9">
      <c r="I176" s="565" t="s">
        <v>569</v>
      </c>
    </row>
    <row r="177" spans="9:9">
      <c r="I177" s="565" t="s">
        <v>570</v>
      </c>
    </row>
    <row r="178" spans="9:9">
      <c r="I178" s="565" t="s">
        <v>733</v>
      </c>
    </row>
    <row r="179" spans="9:9">
      <c r="I179" s="565" t="s">
        <v>734</v>
      </c>
    </row>
    <row r="180" spans="9:9">
      <c r="I180" s="565" t="s">
        <v>571</v>
      </c>
    </row>
    <row r="181" spans="9:9">
      <c r="I181" s="565" t="s">
        <v>735</v>
      </c>
    </row>
    <row r="182" spans="9:9">
      <c r="I182" s="565" t="s">
        <v>736</v>
      </c>
    </row>
    <row r="183" spans="9:9">
      <c r="I183" s="565" t="s">
        <v>572</v>
      </c>
    </row>
    <row r="184" spans="9:9">
      <c r="I184" s="565" t="s">
        <v>737</v>
      </c>
    </row>
    <row r="185" spans="9:9">
      <c r="I185" s="565" t="s">
        <v>738</v>
      </c>
    </row>
    <row r="186" spans="9:9">
      <c r="I186" s="565" t="s">
        <v>739</v>
      </c>
    </row>
    <row r="187" spans="9:9">
      <c r="I187" s="565" t="s">
        <v>740</v>
      </c>
    </row>
    <row r="188" spans="9:9">
      <c r="I188" s="565" t="s">
        <v>573</v>
      </c>
    </row>
    <row r="189" spans="9:9">
      <c r="I189" s="565" t="s">
        <v>741</v>
      </c>
    </row>
    <row r="190" spans="9:9">
      <c r="I190" s="565" t="s">
        <v>742</v>
      </c>
    </row>
    <row r="191" spans="9:9">
      <c r="I191" s="565" t="s">
        <v>743</v>
      </c>
    </row>
    <row r="192" spans="9:9">
      <c r="I192" s="565" t="s">
        <v>744</v>
      </c>
    </row>
    <row r="193" spans="9:9">
      <c r="I193" s="565" t="s">
        <v>745</v>
      </c>
    </row>
    <row r="194" spans="9:9">
      <c r="I194" s="565" t="s">
        <v>746</v>
      </c>
    </row>
    <row r="195" spans="9:9">
      <c r="I195" s="565" t="s">
        <v>747</v>
      </c>
    </row>
    <row r="196" spans="9:9">
      <c r="I196" s="565" t="s">
        <v>839</v>
      </c>
    </row>
    <row r="197" spans="9:9">
      <c r="I197" s="565" t="s">
        <v>833</v>
      </c>
    </row>
    <row r="198" spans="9:9">
      <c r="I198" s="565" t="s">
        <v>748</v>
      </c>
    </row>
    <row r="199" spans="9:9">
      <c r="I199" s="565" t="s">
        <v>749</v>
      </c>
    </row>
    <row r="200" spans="9:9">
      <c r="I200" s="565" t="s">
        <v>852</v>
      </c>
    </row>
    <row r="201" spans="9:9">
      <c r="I201" s="565" t="s">
        <v>151</v>
      </c>
    </row>
    <row r="202" spans="9:9">
      <c r="I202" s="565" t="s">
        <v>750</v>
      </c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 enableFormatConditionsCalculation="0">
    <tabColor indexed="11"/>
  </sheetPr>
  <dimension ref="A1:N24"/>
  <sheetViews>
    <sheetView topLeftCell="A7" workbookViewId="0">
      <selection activeCell="K24" sqref="K24"/>
    </sheetView>
  </sheetViews>
  <sheetFormatPr defaultColWidth="11.42578125" defaultRowHeight="12.75"/>
  <cols>
    <col min="1" max="1" width="11.42578125" customWidth="1"/>
    <col min="2" max="2" width="44" bestFit="1" customWidth="1"/>
    <col min="3" max="3" width="16.5703125" bestFit="1" customWidth="1"/>
  </cols>
  <sheetData>
    <row r="1" spans="1:14">
      <c r="D1" s="578" t="s">
        <v>828</v>
      </c>
      <c r="E1" s="578" t="s">
        <v>887</v>
      </c>
      <c r="F1" s="578" t="s">
        <v>880</v>
      </c>
      <c r="G1" s="578" t="s">
        <v>170</v>
      </c>
      <c r="H1" s="578" t="s">
        <v>881</v>
      </c>
      <c r="I1" s="578" t="s">
        <v>882</v>
      </c>
      <c r="J1" s="578" t="s">
        <v>883</v>
      </c>
      <c r="K1" s="578" t="s">
        <v>2</v>
      </c>
      <c r="L1" s="578" t="s">
        <v>884</v>
      </c>
      <c r="M1" s="578" t="s">
        <v>885</v>
      </c>
      <c r="N1" s="578" t="s">
        <v>886</v>
      </c>
    </row>
    <row r="3" spans="1:14">
      <c r="C3" s="578" t="s">
        <v>326</v>
      </c>
    </row>
    <row r="5" spans="1:14">
      <c r="B5" s="578" t="s">
        <v>888</v>
      </c>
      <c r="C5" t="s">
        <v>3</v>
      </c>
    </row>
    <row r="6" spans="1:14">
      <c r="B6" s="578" t="s">
        <v>889</v>
      </c>
      <c r="C6" t="s">
        <v>3</v>
      </c>
    </row>
    <row r="7" spans="1:14">
      <c r="B7" s="578" t="s">
        <v>890</v>
      </c>
      <c r="C7" s="378">
        <v>-43982553.333700001</v>
      </c>
    </row>
    <row r="8" spans="1:14">
      <c r="B8" s="578" t="s">
        <v>891</v>
      </c>
      <c r="C8" s="378">
        <v>1431303858.5854001</v>
      </c>
    </row>
    <row r="9" spans="1:14">
      <c r="B9" s="578" t="s">
        <v>0</v>
      </c>
      <c r="C9" s="378">
        <v>3050577912.5453</v>
      </c>
    </row>
    <row r="10" spans="1:14">
      <c r="B10" s="578" t="s">
        <v>1</v>
      </c>
      <c r="C10" s="378">
        <v>4437899217.7969999</v>
      </c>
    </row>
    <row r="12" spans="1:14" ht="15.75">
      <c r="A12" s="8"/>
      <c r="B12" s="8" t="s">
        <v>19</v>
      </c>
      <c r="C12" s="60"/>
      <c r="D12" s="60"/>
      <c r="E12" s="60"/>
      <c r="F12" s="93"/>
      <c r="G12" s="61"/>
      <c r="H12" s="9" t="s">
        <v>634</v>
      </c>
      <c r="I12" s="10">
        <v>906</v>
      </c>
      <c r="J12" s="10"/>
      <c r="K12" s="9" t="s">
        <v>635</v>
      </c>
      <c r="L12" s="10" t="s">
        <v>797</v>
      </c>
    </row>
    <row r="13" spans="1:14" ht="15.75">
      <c r="A13" s="9"/>
      <c r="B13" s="9" t="s">
        <v>862</v>
      </c>
      <c r="C13" s="11" t="s">
        <v>226</v>
      </c>
      <c r="D13" s="60"/>
      <c r="E13" s="60"/>
      <c r="F13" s="93"/>
      <c r="G13" s="61"/>
      <c r="H13" s="9" t="s">
        <v>636</v>
      </c>
      <c r="I13" s="10" t="s">
        <v>827</v>
      </c>
      <c r="J13" s="35"/>
      <c r="K13" s="9" t="s">
        <v>637</v>
      </c>
      <c r="L13" s="10" t="s">
        <v>798</v>
      </c>
    </row>
    <row r="14" spans="1:14" ht="15.75">
      <c r="A14" s="9"/>
      <c r="B14" s="9" t="s">
        <v>638</v>
      </c>
      <c r="C14" s="11" t="s">
        <v>227</v>
      </c>
      <c r="D14" s="60"/>
      <c r="E14" s="60"/>
      <c r="F14" s="93"/>
      <c r="G14" s="61"/>
      <c r="H14" s="9" t="s">
        <v>23</v>
      </c>
      <c r="I14" s="10" t="s">
        <v>828</v>
      </c>
      <c r="J14" s="10"/>
      <c r="K14" s="9" t="s">
        <v>639</v>
      </c>
      <c r="L14" s="10" t="s">
        <v>232</v>
      </c>
    </row>
    <row r="15" spans="1:14">
      <c r="A15" s="13"/>
      <c r="B15" s="13"/>
      <c r="C15" s="14"/>
      <c r="D15" s="14"/>
      <c r="E15" s="14"/>
      <c r="F15" s="15"/>
      <c r="G15" s="570" t="s">
        <v>278</v>
      </c>
      <c r="H15" s="570" t="s">
        <v>279</v>
      </c>
      <c r="I15" s="15" t="s">
        <v>863</v>
      </c>
      <c r="J15" s="15" t="s">
        <v>233</v>
      </c>
      <c r="K15" s="15" t="s">
        <v>280</v>
      </c>
      <c r="L15" s="575" t="s">
        <v>273</v>
      </c>
    </row>
    <row r="16" spans="1:14">
      <c r="A16" s="16" t="s">
        <v>696</v>
      </c>
      <c r="B16" s="16" t="s">
        <v>864</v>
      </c>
      <c r="C16" s="17"/>
      <c r="D16" s="17"/>
      <c r="E16" s="17"/>
      <c r="F16" s="18" t="s">
        <v>700</v>
      </c>
      <c r="G16" s="577" t="s">
        <v>4</v>
      </c>
      <c r="H16" s="577" t="s">
        <v>5</v>
      </c>
      <c r="I16" s="18" t="s">
        <v>865</v>
      </c>
      <c r="J16" s="577" t="s">
        <v>6</v>
      </c>
      <c r="K16" s="577" t="s">
        <v>7</v>
      </c>
      <c r="L16" s="577" t="s">
        <v>8</v>
      </c>
    </row>
    <row r="17" spans="1:12" ht="15.75">
      <c r="A17" s="571" t="s">
        <v>833</v>
      </c>
      <c r="B17" s="19" t="s">
        <v>9</v>
      </c>
      <c r="C17" s="60"/>
      <c r="D17" s="60"/>
      <c r="E17" s="60"/>
      <c r="F17" s="573" t="s">
        <v>697</v>
      </c>
      <c r="G17" s="566">
        <v>2953060.3445452801</v>
      </c>
      <c r="H17" s="566">
        <v>1399846.87325184</v>
      </c>
      <c r="I17" s="157">
        <v>4352907.2177971201</v>
      </c>
      <c r="J17" s="579" t="s">
        <v>870</v>
      </c>
      <c r="K17" s="566">
        <v>0</v>
      </c>
      <c r="L17" s="576">
        <v>4352907.2177971201</v>
      </c>
    </row>
    <row r="18" spans="1:12" ht="15.75">
      <c r="A18" s="571" t="s">
        <v>833</v>
      </c>
      <c r="B18" s="19" t="s">
        <v>9</v>
      </c>
      <c r="C18" s="60"/>
      <c r="D18" s="60"/>
      <c r="E18" s="60"/>
      <c r="F18" s="573" t="s">
        <v>698</v>
      </c>
      <c r="G18" s="566">
        <v>97517.567999999999</v>
      </c>
      <c r="H18" s="566">
        <v>31456.98533376</v>
      </c>
      <c r="I18" s="157">
        <v>128974.55333376001</v>
      </c>
      <c r="J18" s="579" t="s">
        <v>870</v>
      </c>
      <c r="K18" s="566" t="e">
        <v>#VALUE!</v>
      </c>
      <c r="L18" s="568">
        <v>84992</v>
      </c>
    </row>
    <row r="19" spans="1:12" ht="15.75">
      <c r="A19" s="571"/>
      <c r="B19" s="19" t="s">
        <v>854</v>
      </c>
      <c r="C19" s="60"/>
      <c r="D19" s="60"/>
      <c r="E19" s="60"/>
      <c r="F19" s="573"/>
      <c r="G19" s="568">
        <f>G17+G18</f>
        <v>3050577.9125452801</v>
      </c>
      <c r="H19" s="568">
        <f>H17+H18</f>
        <v>1431303.8585856</v>
      </c>
      <c r="I19" s="568">
        <f>I17+I18</f>
        <v>4481881.7711308803</v>
      </c>
      <c r="J19" s="579"/>
      <c r="K19" s="566"/>
      <c r="L19" s="568">
        <f>L17+L18</f>
        <v>4437899.2177971201</v>
      </c>
    </row>
    <row r="20" spans="1:12" ht="15.75">
      <c r="A20" s="571" t="s">
        <v>839</v>
      </c>
      <c r="B20" s="19" t="s">
        <v>10</v>
      </c>
      <c r="C20" s="60"/>
      <c r="D20" s="60"/>
      <c r="E20" s="60"/>
      <c r="F20" s="573" t="s">
        <v>697</v>
      </c>
      <c r="G20" s="566">
        <v>-1002361.59287296</v>
      </c>
      <c r="H20" s="566">
        <v>-545483.81966336002</v>
      </c>
      <c r="I20" s="157">
        <v>-1547845.41253632</v>
      </c>
      <c r="J20" s="579" t="s">
        <v>870</v>
      </c>
      <c r="K20" s="566">
        <v>0</v>
      </c>
      <c r="L20" s="568">
        <v>-1547845.41253632</v>
      </c>
    </row>
    <row r="21" spans="1:12" ht="15.75">
      <c r="A21" s="572" t="s">
        <v>839</v>
      </c>
      <c r="B21" s="19" t="s">
        <v>10</v>
      </c>
      <c r="C21" s="60"/>
      <c r="D21" s="60"/>
      <c r="E21" s="60"/>
      <c r="F21" s="573" t="s">
        <v>698</v>
      </c>
      <c r="G21" s="566">
        <v>-86115.123200000002</v>
      </c>
      <c r="H21" s="566">
        <v>-72498.372116479994</v>
      </c>
      <c r="I21" s="157">
        <v>-158613.49531648</v>
      </c>
      <c r="J21" s="579" t="s">
        <v>870</v>
      </c>
      <c r="K21" s="566">
        <v>0</v>
      </c>
      <c r="L21" s="568">
        <v>-118819.35446016</v>
      </c>
    </row>
    <row r="22" spans="1:12" ht="15.75">
      <c r="A22" s="22" t="s">
        <v>748</v>
      </c>
      <c r="B22" s="22" t="s">
        <v>98</v>
      </c>
      <c r="C22" s="64"/>
      <c r="D22" s="64"/>
      <c r="E22" s="64"/>
      <c r="F22" s="574" t="s">
        <v>879</v>
      </c>
      <c r="G22" s="567">
        <v>1962101.19647232</v>
      </c>
      <c r="H22" s="567">
        <v>813321.66680576</v>
      </c>
      <c r="I22" s="66">
        <v>2775422.8632780798</v>
      </c>
      <c r="J22" s="567" t="s">
        <v>870</v>
      </c>
      <c r="K22" s="567">
        <v>0</v>
      </c>
      <c r="L22" s="569">
        <v>2771234.45080064</v>
      </c>
    </row>
    <row r="24" spans="1:12">
      <c r="B24" s="580" t="s">
        <v>11</v>
      </c>
      <c r="G24" s="7">
        <f>G19-C9/1000</f>
        <v>-2.0023435354232788E-8</v>
      </c>
      <c r="H24" s="7">
        <f>H19-C8/1000</f>
        <v>2.0000152289867401E-7</v>
      </c>
      <c r="L24" s="7">
        <f>L19-C10/1000</f>
        <v>1.2014061212539673E-7</v>
      </c>
    </row>
  </sheetData>
  <phoneticPr fontId="1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  <pageSetUpPr fitToPage="1"/>
  </sheetPr>
  <dimension ref="A1:N60"/>
  <sheetViews>
    <sheetView tabSelected="1" view="pageBreakPreview" zoomScale="70" zoomScaleNormal="75" zoomScaleSheetLayoutView="70" workbookViewId="0">
      <selection activeCell="D18" sqref="D18"/>
    </sheetView>
  </sheetViews>
  <sheetFormatPr defaultColWidth="11.42578125" defaultRowHeight="12.75"/>
  <cols>
    <col min="1" max="1" width="75.42578125" style="635" bestFit="1" customWidth="1"/>
    <col min="2" max="7" width="11.85546875" style="635" customWidth="1"/>
    <col min="8" max="8" width="12.140625" style="635" customWidth="1"/>
    <col min="9" max="9" width="11.85546875" style="635" customWidth="1"/>
    <col min="10" max="16384" width="11.42578125" style="635"/>
  </cols>
  <sheetData>
    <row r="1" spans="1:13" ht="18">
      <c r="A1" s="633"/>
      <c r="B1" s="634"/>
      <c r="C1" s="634"/>
      <c r="D1" s="634"/>
      <c r="E1" s="634"/>
      <c r="F1" s="634"/>
      <c r="G1" s="634"/>
      <c r="H1" s="634"/>
      <c r="I1" s="634"/>
    </row>
    <row r="2" spans="1:13" ht="16.5" thickBot="1">
      <c r="A2" s="465" t="s">
        <v>172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</row>
    <row r="3" spans="1:13" ht="16.5" thickBot="1">
      <c r="A3" s="449"/>
      <c r="B3" s="835">
        <v>2011</v>
      </c>
      <c r="C3" s="836"/>
      <c r="D3" s="836"/>
      <c r="E3" s="837"/>
      <c r="F3" s="840" t="s">
        <v>957</v>
      </c>
      <c r="G3" s="841"/>
      <c r="H3" s="841"/>
      <c r="I3" s="842"/>
      <c r="J3" s="838">
        <v>2013</v>
      </c>
      <c r="K3" s="839"/>
      <c r="L3" s="839"/>
      <c r="M3" s="839"/>
    </row>
    <row r="4" spans="1:13" ht="16.5" thickBot="1">
      <c r="A4" s="636" t="s">
        <v>842</v>
      </c>
      <c r="B4" s="753" t="s">
        <v>821</v>
      </c>
      <c r="C4" s="753" t="s">
        <v>822</v>
      </c>
      <c r="D4" s="753" t="s">
        <v>824</v>
      </c>
      <c r="E4" s="754" t="s">
        <v>825</v>
      </c>
      <c r="F4" s="586" t="s">
        <v>821</v>
      </c>
      <c r="G4" s="586" t="s">
        <v>822</v>
      </c>
      <c r="H4" s="586" t="s">
        <v>824</v>
      </c>
      <c r="I4" s="587" t="s">
        <v>825</v>
      </c>
      <c r="J4" s="707" t="s">
        <v>821</v>
      </c>
      <c r="K4" s="707" t="s">
        <v>822</v>
      </c>
      <c r="L4" s="707" t="s">
        <v>824</v>
      </c>
      <c r="M4" s="707" t="s">
        <v>825</v>
      </c>
    </row>
    <row r="5" spans="1:13" ht="15.95" customHeight="1">
      <c r="A5" s="637"/>
      <c r="B5" s="755"/>
      <c r="C5" s="755"/>
      <c r="D5" s="755"/>
      <c r="E5" s="755"/>
      <c r="F5" s="650"/>
      <c r="G5" s="650"/>
      <c r="H5" s="650"/>
      <c r="I5" s="650"/>
      <c r="J5" s="688"/>
      <c r="K5" s="688"/>
      <c r="L5" s="688"/>
      <c r="M5" s="688"/>
    </row>
    <row r="6" spans="1:13" ht="15">
      <c r="A6" s="638" t="s">
        <v>236</v>
      </c>
      <c r="B6" s="360">
        <v>2400.2210347800005</v>
      </c>
      <c r="C6" s="360">
        <v>2360.7246057999996</v>
      </c>
      <c r="D6" s="360">
        <v>2492.4414426800004</v>
      </c>
      <c r="E6" s="360">
        <v>2369.9834231299901</v>
      </c>
      <c r="F6" s="588">
        <v>2417.8746848299998</v>
      </c>
      <c r="G6" s="588">
        <v>2562.7114092299998</v>
      </c>
      <c r="H6" s="588">
        <v>2700.0781285699895</v>
      </c>
      <c r="I6" s="588">
        <v>2565.8748546300112</v>
      </c>
      <c r="J6" s="689">
        <v>2510.0834875599999</v>
      </c>
      <c r="K6" s="689"/>
      <c r="L6" s="689"/>
      <c r="M6" s="689"/>
    </row>
    <row r="7" spans="1:13" ht="15">
      <c r="A7" s="638" t="s">
        <v>344</v>
      </c>
      <c r="B7" s="360">
        <v>265.40045952999998</v>
      </c>
      <c r="C7" s="360">
        <v>265.66506286999999</v>
      </c>
      <c r="D7" s="360">
        <v>267.73349389999998</v>
      </c>
      <c r="E7" s="360">
        <v>275.27691520999997</v>
      </c>
      <c r="F7" s="588">
        <v>271.46271350000001</v>
      </c>
      <c r="G7" s="588">
        <v>276.85116905000001</v>
      </c>
      <c r="H7" s="588">
        <v>218.66556272000003</v>
      </c>
      <c r="I7" s="588">
        <v>224.52611162999995</v>
      </c>
      <c r="J7" s="689">
        <v>188.29739763999999</v>
      </c>
      <c r="K7" s="689"/>
      <c r="L7" s="689"/>
      <c r="M7" s="689"/>
    </row>
    <row r="8" spans="1:13" ht="15.75">
      <c r="A8" s="639" t="s">
        <v>18</v>
      </c>
      <c r="B8" s="362">
        <v>2665.6214943099999</v>
      </c>
      <c r="C8" s="362">
        <v>2626.3896686699995</v>
      </c>
      <c r="D8" s="362">
        <v>2760.1749365800006</v>
      </c>
      <c r="E8" s="362">
        <v>2645.260338339991</v>
      </c>
      <c r="F8" s="589">
        <v>2689.3373983299998</v>
      </c>
      <c r="G8" s="589">
        <v>2839.5625782799998</v>
      </c>
      <c r="H8" s="589">
        <v>2918.7436912899893</v>
      </c>
      <c r="I8" s="589">
        <v>2790.400966260011</v>
      </c>
      <c r="J8" s="690">
        <v>2698.3808851999997</v>
      </c>
      <c r="K8" s="690"/>
      <c r="L8" s="690"/>
      <c r="M8" s="690"/>
    </row>
    <row r="9" spans="1:13" ht="15">
      <c r="A9" s="638" t="s">
        <v>869</v>
      </c>
      <c r="B9" s="360">
        <v>311.48041068999999</v>
      </c>
      <c r="C9" s="360">
        <v>318.94803082999999</v>
      </c>
      <c r="D9" s="360">
        <v>341.15226613000004</v>
      </c>
      <c r="E9" s="360">
        <v>346.78092717999994</v>
      </c>
      <c r="F9" s="588">
        <v>330.93156468000001</v>
      </c>
      <c r="G9" s="588">
        <v>337.74720760999998</v>
      </c>
      <c r="H9" s="588">
        <v>337.12020043000007</v>
      </c>
      <c r="I9" s="588">
        <v>346.97653559999992</v>
      </c>
      <c r="J9" s="689">
        <v>314.09608616000003</v>
      </c>
      <c r="K9" s="689"/>
      <c r="L9" s="689"/>
      <c r="M9" s="689"/>
    </row>
    <row r="10" spans="1:13" ht="15.75">
      <c r="A10" s="639" t="s">
        <v>235</v>
      </c>
      <c r="B10" s="364">
        <v>2977.101905</v>
      </c>
      <c r="C10" s="364">
        <v>2945.3376995000003</v>
      </c>
      <c r="D10" s="364">
        <v>3101.3272027099983</v>
      </c>
      <c r="E10" s="364">
        <v>2992.0412655199925</v>
      </c>
      <c r="F10" s="590">
        <v>3020.2689630099999</v>
      </c>
      <c r="G10" s="590">
        <v>3177.3097858899996</v>
      </c>
      <c r="H10" s="590">
        <v>3255.8638917199896</v>
      </c>
      <c r="I10" s="590">
        <v>3137.3775018600099</v>
      </c>
      <c r="J10" s="691">
        <v>3012.4769713599999</v>
      </c>
      <c r="K10" s="691"/>
      <c r="L10" s="691"/>
      <c r="M10" s="691"/>
    </row>
    <row r="11" spans="1:13" ht="15">
      <c r="A11" s="638" t="s">
        <v>340</v>
      </c>
      <c r="B11" s="366">
        <v>232.14422171999999</v>
      </c>
      <c r="C11" s="366">
        <v>182.91395515000002</v>
      </c>
      <c r="D11" s="366">
        <v>164.38997273999996</v>
      </c>
      <c r="E11" s="366">
        <v>307.88477848000014</v>
      </c>
      <c r="F11" s="591">
        <v>237.63521016999997</v>
      </c>
      <c r="G11" s="591">
        <v>195.43995714000002</v>
      </c>
      <c r="H11" s="591">
        <v>226.05823916999998</v>
      </c>
      <c r="I11" s="591">
        <v>389.14062324000008</v>
      </c>
      <c r="J11" s="692">
        <v>231.99474767999999</v>
      </c>
      <c r="K11" s="692"/>
      <c r="L11" s="692"/>
      <c r="M11" s="692"/>
    </row>
    <row r="12" spans="1:13" ht="15.75">
      <c r="A12" s="640" t="s">
        <v>28</v>
      </c>
      <c r="B12" s="368">
        <v>3209.2461267199997</v>
      </c>
      <c r="C12" s="368">
        <v>3128.2516546500001</v>
      </c>
      <c r="D12" s="368">
        <v>3265.7171754500005</v>
      </c>
      <c r="E12" s="368">
        <v>3299.9260439999907</v>
      </c>
      <c r="F12" s="592">
        <v>3257.9041731799998</v>
      </c>
      <c r="G12" s="592">
        <v>3372.74974303</v>
      </c>
      <c r="H12" s="592">
        <v>3481.9221308899887</v>
      </c>
      <c r="I12" s="592">
        <v>3526.5181251000104</v>
      </c>
      <c r="J12" s="693">
        <v>3244.4717190399997</v>
      </c>
      <c r="K12" s="693"/>
      <c r="L12" s="693"/>
      <c r="M12" s="693"/>
    </row>
    <row r="13" spans="1:13" ht="15.75">
      <c r="A13" s="641"/>
      <c r="B13" s="364"/>
      <c r="C13" s="364"/>
      <c r="D13" s="364"/>
      <c r="E13" s="364"/>
      <c r="F13" s="590"/>
      <c r="G13" s="590"/>
      <c r="H13" s="590"/>
      <c r="I13" s="590"/>
      <c r="J13" s="691"/>
      <c r="K13" s="691"/>
      <c r="L13" s="691"/>
      <c r="M13" s="691"/>
    </row>
    <row r="14" spans="1:13" ht="15">
      <c r="A14" s="642" t="s">
        <v>230</v>
      </c>
      <c r="B14" s="360">
        <v>901.89670849999993</v>
      </c>
      <c r="C14" s="360">
        <v>869.17106900000022</v>
      </c>
      <c r="D14" s="360">
        <v>826.85043294999946</v>
      </c>
      <c r="E14" s="360">
        <v>835.39480407000065</v>
      </c>
      <c r="F14" s="588">
        <v>801.94533096999999</v>
      </c>
      <c r="G14" s="588">
        <v>765.45204129000012</v>
      </c>
      <c r="H14" s="588">
        <v>736.02655123</v>
      </c>
      <c r="I14" s="588">
        <v>792.25101089000009</v>
      </c>
      <c r="J14" s="689">
        <v>732.10756866999998</v>
      </c>
      <c r="K14" s="689"/>
      <c r="L14" s="689"/>
      <c r="M14" s="689"/>
    </row>
    <row r="15" spans="1:13" ht="15">
      <c r="A15" s="642" t="s">
        <v>926</v>
      </c>
      <c r="B15" s="360">
        <v>1169.0938303099999</v>
      </c>
      <c r="C15" s="360">
        <v>1180.2139336399998</v>
      </c>
      <c r="D15" s="360">
        <v>1176.6023008900002</v>
      </c>
      <c r="E15" s="360">
        <v>1209.2017665100011</v>
      </c>
      <c r="F15" s="588">
        <v>1177.1503103</v>
      </c>
      <c r="G15" s="588">
        <v>1214.1789558</v>
      </c>
      <c r="H15" s="588">
        <v>1217.6019296499999</v>
      </c>
      <c r="I15" s="588">
        <v>1249.0790169500001</v>
      </c>
      <c r="J15" s="689">
        <v>1232.0497346700001</v>
      </c>
      <c r="K15" s="689"/>
      <c r="L15" s="689"/>
      <c r="M15" s="689"/>
    </row>
    <row r="16" spans="1:13" ht="15">
      <c r="A16" s="642" t="s">
        <v>14</v>
      </c>
      <c r="B16" s="360">
        <v>135.81295437</v>
      </c>
      <c r="C16" s="360">
        <v>131.93024525000004</v>
      </c>
      <c r="D16" s="360">
        <v>133.92913156999998</v>
      </c>
      <c r="E16" s="360">
        <v>127.50423211999998</v>
      </c>
      <c r="F16" s="588">
        <v>126.30188720999999</v>
      </c>
      <c r="G16" s="588">
        <v>132.72858540000001</v>
      </c>
      <c r="H16" s="588">
        <v>124.85579918999997</v>
      </c>
      <c r="I16" s="588">
        <v>116.64526002000002</v>
      </c>
      <c r="J16" s="689">
        <v>120.96535767</v>
      </c>
      <c r="K16" s="689"/>
      <c r="L16" s="689"/>
      <c r="M16" s="689"/>
    </row>
    <row r="17" spans="1:14" ht="15">
      <c r="A17" s="642" t="s">
        <v>15</v>
      </c>
      <c r="B17" s="360">
        <v>314.41113002999998</v>
      </c>
      <c r="C17" s="360">
        <v>324.99621687000001</v>
      </c>
      <c r="D17" s="360">
        <v>357.37259908999999</v>
      </c>
      <c r="E17" s="360">
        <v>374.91197755999997</v>
      </c>
      <c r="F17" s="588">
        <v>351.03617841000005</v>
      </c>
      <c r="G17" s="588">
        <v>334.83609762999981</v>
      </c>
      <c r="H17" s="588">
        <v>377.80608729000028</v>
      </c>
      <c r="I17" s="588">
        <v>320.35537267999985</v>
      </c>
      <c r="J17" s="689">
        <v>342.63364308999996</v>
      </c>
      <c r="K17" s="689"/>
      <c r="L17" s="689"/>
      <c r="M17" s="689"/>
    </row>
    <row r="18" spans="1:14" ht="15.75">
      <c r="A18" s="643" t="s">
        <v>16</v>
      </c>
      <c r="B18" s="368">
        <v>2521.2146232099999</v>
      </c>
      <c r="C18" s="368">
        <v>2506.3114647600009</v>
      </c>
      <c r="D18" s="368">
        <v>2494.7544644999998</v>
      </c>
      <c r="E18" s="368">
        <v>2547.0127802600009</v>
      </c>
      <c r="F18" s="592">
        <v>2456.4337068899999</v>
      </c>
      <c r="G18" s="592">
        <v>2447.1956801199999</v>
      </c>
      <c r="H18" s="592">
        <v>2456.2903673600003</v>
      </c>
      <c r="I18" s="592">
        <v>2478.3306605400003</v>
      </c>
      <c r="J18" s="693">
        <v>2427.7563041000003</v>
      </c>
      <c r="K18" s="693"/>
      <c r="L18" s="693"/>
      <c r="M18" s="693"/>
    </row>
    <row r="19" spans="1:14" ht="15">
      <c r="A19" s="642" t="s">
        <v>17</v>
      </c>
      <c r="B19" s="360">
        <v>562.70742444000007</v>
      </c>
      <c r="C19" s="360">
        <v>549.40732058000003</v>
      </c>
      <c r="D19" s="360">
        <v>536.09107934999975</v>
      </c>
      <c r="E19" s="360">
        <v>544.01793568000039</v>
      </c>
      <c r="F19" s="588">
        <v>507.21150802</v>
      </c>
      <c r="G19" s="588">
        <v>507.12406892000001</v>
      </c>
      <c r="H19" s="588">
        <v>500.41610971</v>
      </c>
      <c r="I19" s="588">
        <v>511.84926292</v>
      </c>
      <c r="J19" s="689">
        <v>492.26908164999998</v>
      </c>
      <c r="K19" s="689"/>
      <c r="L19" s="689"/>
      <c r="M19" s="689"/>
    </row>
    <row r="20" spans="1:14" ht="15.75">
      <c r="A20" s="643" t="s">
        <v>892</v>
      </c>
      <c r="B20" s="368">
        <v>3083.92204765</v>
      </c>
      <c r="C20" s="368">
        <v>3055.7187853399996</v>
      </c>
      <c r="D20" s="368">
        <v>3030.8455438500105</v>
      </c>
      <c r="E20" s="368">
        <v>3091.0307159399927</v>
      </c>
      <c r="F20" s="592">
        <v>2963.64521491</v>
      </c>
      <c r="G20" s="592">
        <v>2954.3197490400003</v>
      </c>
      <c r="H20" s="592">
        <v>2956.7064770699999</v>
      </c>
      <c r="I20" s="592">
        <v>2990.1799234600003</v>
      </c>
      <c r="J20" s="693">
        <v>2920.0253857500002</v>
      </c>
      <c r="K20" s="693"/>
      <c r="L20" s="693"/>
      <c r="M20" s="693"/>
    </row>
    <row r="21" spans="1:14" ht="18" customHeight="1">
      <c r="A21" s="457" t="s">
        <v>587</v>
      </c>
      <c r="B21" s="368">
        <v>6293.1681743700001</v>
      </c>
      <c r="C21" s="368">
        <v>6183.9704399900011</v>
      </c>
      <c r="D21" s="368">
        <v>6296.5627192999982</v>
      </c>
      <c r="E21" s="368">
        <v>6390.9567599399961</v>
      </c>
      <c r="F21" s="592">
        <v>6221.5493880899994</v>
      </c>
      <c r="G21" s="592">
        <v>6327.0694920700007</v>
      </c>
      <c r="H21" s="592">
        <v>6438.6286079599886</v>
      </c>
      <c r="I21" s="592">
        <v>6516.6980485600106</v>
      </c>
      <c r="J21" s="693">
        <v>6164.4971047899999</v>
      </c>
      <c r="K21" s="693"/>
      <c r="L21" s="693"/>
      <c r="M21" s="693"/>
      <c r="N21" s="834"/>
    </row>
    <row r="22" spans="1:14" ht="18">
      <c r="A22" s="644" t="s">
        <v>895</v>
      </c>
      <c r="B22" s="360">
        <v>112.4008262</v>
      </c>
      <c r="C22" s="360">
        <v>105.03094229000003</v>
      </c>
      <c r="D22" s="360">
        <v>111.88654740999993</v>
      </c>
      <c r="E22" s="360">
        <v>113.10649919000002</v>
      </c>
      <c r="F22" s="588">
        <v>98.036473400000091</v>
      </c>
      <c r="G22" s="588">
        <v>96.126426709999919</v>
      </c>
      <c r="H22" s="588">
        <v>91.458571459999973</v>
      </c>
      <c r="I22" s="588">
        <v>99.472655700000018</v>
      </c>
      <c r="J22" s="689">
        <v>89.285258720000002</v>
      </c>
      <c r="K22" s="689"/>
      <c r="L22" s="689"/>
      <c r="M22" s="689"/>
    </row>
    <row r="23" spans="1:14" ht="15">
      <c r="A23" s="645"/>
      <c r="B23" s="755"/>
      <c r="C23" s="755"/>
      <c r="D23" s="755"/>
      <c r="E23" s="755"/>
      <c r="F23" s="650"/>
      <c r="G23" s="650"/>
      <c r="H23" s="650"/>
      <c r="I23" s="650"/>
      <c r="J23" s="688"/>
      <c r="K23" s="688"/>
      <c r="L23" s="688"/>
      <c r="M23" s="688"/>
    </row>
    <row r="24" spans="1:14" ht="15.75">
      <c r="A24" s="641" t="s">
        <v>771</v>
      </c>
      <c r="B24" s="756">
        <v>2609.3254565908101</v>
      </c>
      <c r="C24" s="756">
        <v>2470.0383000906395</v>
      </c>
      <c r="D24" s="756">
        <v>2699.33573031998</v>
      </c>
      <c r="E24" s="757">
        <v>2194.4236873700211</v>
      </c>
      <c r="F24" s="651">
        <v>2455.2018678549998</v>
      </c>
      <c r="G24" s="651">
        <v>2690.0784724549808</v>
      </c>
      <c r="H24" s="651">
        <v>2985.5772595300286</v>
      </c>
      <c r="I24" s="652">
        <v>2723.5378852541917</v>
      </c>
      <c r="J24" s="694">
        <v>2718.8460473958003</v>
      </c>
      <c r="K24" s="694"/>
      <c r="L24" s="694"/>
      <c r="M24" s="694"/>
    </row>
    <row r="25" spans="1:14" ht="15">
      <c r="A25" s="638" t="s">
        <v>770</v>
      </c>
      <c r="B25" s="758">
        <v>34.584274549999996</v>
      </c>
      <c r="C25" s="758">
        <v>-180.28014802999999</v>
      </c>
      <c r="D25" s="758">
        <v>-28.266617800000006</v>
      </c>
      <c r="E25" s="759">
        <v>-168.26061623000004</v>
      </c>
      <c r="F25" s="653">
        <v>-41.755607669999989</v>
      </c>
      <c r="G25" s="653">
        <v>-47.291644150000025</v>
      </c>
      <c r="H25" s="653">
        <v>-59.340726649999965</v>
      </c>
      <c r="I25" s="654">
        <v>-69.337577490000029</v>
      </c>
      <c r="J25" s="695">
        <v>-46.583662739999994</v>
      </c>
      <c r="K25" s="695"/>
      <c r="L25" s="695"/>
      <c r="M25" s="695"/>
    </row>
    <row r="26" spans="1:14" ht="15.75">
      <c r="A26" s="641" t="s">
        <v>852</v>
      </c>
      <c r="B26" s="756">
        <v>2643.90973114081</v>
      </c>
      <c r="C26" s="756">
        <v>2289.7581520606404</v>
      </c>
      <c r="D26" s="756">
        <v>2671.0691125199792</v>
      </c>
      <c r="E26" s="757">
        <v>2026.1630711400203</v>
      </c>
      <c r="F26" s="651">
        <v>2413.446260185</v>
      </c>
      <c r="G26" s="651">
        <v>2642.7868283049802</v>
      </c>
      <c r="H26" s="651">
        <v>2926.2365328800288</v>
      </c>
      <c r="I26" s="652">
        <v>2654.2003077641921</v>
      </c>
      <c r="J26" s="694">
        <v>2672.2623846558004</v>
      </c>
      <c r="K26" s="694"/>
      <c r="L26" s="694"/>
      <c r="M26" s="694"/>
    </row>
    <row r="27" spans="1:14" ht="15">
      <c r="A27" s="638" t="s">
        <v>346</v>
      </c>
      <c r="B27" s="758">
        <v>-808.43459313000005</v>
      </c>
      <c r="C27" s="758">
        <v>-829.76745113199001</v>
      </c>
      <c r="D27" s="758">
        <v>-827.01061696098986</v>
      </c>
      <c r="E27" s="759">
        <v>-825.55454621433046</v>
      </c>
      <c r="F27" s="653">
        <v>-678.56289669066405</v>
      </c>
      <c r="G27" s="653">
        <v>-675.82509690066604</v>
      </c>
      <c r="H27" s="653">
        <v>-700.79832543710972</v>
      </c>
      <c r="I27" s="654">
        <v>-736.71853981073991</v>
      </c>
      <c r="J27" s="695">
        <v>-753.16774286469399</v>
      </c>
      <c r="K27" s="695"/>
      <c r="L27" s="695"/>
      <c r="M27" s="695"/>
    </row>
    <row r="28" spans="1:14" ht="15">
      <c r="A28" s="646" t="s">
        <v>164</v>
      </c>
      <c r="B28" s="759">
        <v>-1.9570000000000001</v>
      </c>
      <c r="C28" s="758">
        <v>1.9570000000000001</v>
      </c>
      <c r="D28" s="759">
        <v>0</v>
      </c>
      <c r="E28" s="759">
        <v>-44.806535000000004</v>
      </c>
      <c r="F28" s="654">
        <v>0</v>
      </c>
      <c r="G28" s="654">
        <v>0</v>
      </c>
      <c r="H28" s="654">
        <v>0</v>
      </c>
      <c r="I28" s="654">
        <v>0</v>
      </c>
      <c r="J28" s="696">
        <v>0</v>
      </c>
      <c r="K28" s="696"/>
      <c r="L28" s="696"/>
      <c r="M28" s="696"/>
    </row>
    <row r="29" spans="1:14" ht="15.75">
      <c r="A29" s="639" t="s">
        <v>849</v>
      </c>
      <c r="B29" s="760">
        <v>1833.5181380108099</v>
      </c>
      <c r="C29" s="760">
        <v>1461.94770092865</v>
      </c>
      <c r="D29" s="760">
        <v>1844.0584955589902</v>
      </c>
      <c r="E29" s="760">
        <v>1155.8019899256897</v>
      </c>
      <c r="F29" s="655">
        <v>1734.883363494336</v>
      </c>
      <c r="G29" s="655">
        <v>1966.9617314043142</v>
      </c>
      <c r="H29" s="655">
        <v>2225.4382074429195</v>
      </c>
      <c r="I29" s="655">
        <v>1917.4817679534517</v>
      </c>
      <c r="J29" s="697">
        <v>1919.0946417911064</v>
      </c>
      <c r="K29" s="697"/>
      <c r="L29" s="697"/>
      <c r="M29" s="697"/>
    </row>
    <row r="30" spans="1:14" ht="15">
      <c r="A30" s="468"/>
      <c r="B30" s="761"/>
      <c r="C30" s="761"/>
      <c r="D30" s="761"/>
      <c r="E30" s="761"/>
      <c r="F30" s="656"/>
      <c r="G30" s="656"/>
      <c r="H30" s="656"/>
      <c r="I30" s="656"/>
      <c r="J30" s="698"/>
      <c r="K30" s="698"/>
      <c r="L30" s="698"/>
      <c r="M30" s="698"/>
    </row>
    <row r="31" spans="1:14" ht="15">
      <c r="A31" s="638" t="s">
        <v>772</v>
      </c>
      <c r="B31" s="762">
        <v>41.462827375529749</v>
      </c>
      <c r="C31" s="762">
        <v>39.942595522733988</v>
      </c>
      <c r="D31" s="762">
        <v>42.869988764601246</v>
      </c>
      <c r="E31" s="762">
        <v>34.33638764582448</v>
      </c>
      <c r="F31" s="657">
        <v>39.462868727764629</v>
      </c>
      <c r="G31" s="657">
        <v>42.516973708390218</v>
      </c>
      <c r="H31" s="657">
        <v>46.369769733868488</v>
      </c>
      <c r="I31" s="657">
        <v>41.793218973157877</v>
      </c>
      <c r="J31" s="699">
        <v>44.104912390715135</v>
      </c>
      <c r="K31" s="699"/>
      <c r="L31" s="699"/>
      <c r="M31" s="699"/>
    </row>
    <row r="32" spans="1:14" ht="15">
      <c r="A32" s="642" t="s">
        <v>237</v>
      </c>
      <c r="B32" s="762">
        <v>42.012380058562279</v>
      </c>
      <c r="C32" s="762">
        <v>37.02731399318175</v>
      </c>
      <c r="D32" s="762">
        <v>42.42106736001714</v>
      </c>
      <c r="E32" s="762">
        <v>31.703595365258643</v>
      </c>
      <c r="F32" s="657">
        <v>38.791723888025295</v>
      </c>
      <c r="G32" s="657">
        <v>41.769524289519865</v>
      </c>
      <c r="H32" s="657">
        <v>45.448133617496786</v>
      </c>
      <c r="I32" s="657">
        <v>40.729220350338139</v>
      </c>
      <c r="J32" s="699">
        <v>43.349235780796654</v>
      </c>
      <c r="K32" s="699"/>
      <c r="L32" s="699"/>
      <c r="M32" s="699"/>
    </row>
    <row r="33" spans="1:13" ht="15">
      <c r="A33" s="642" t="s">
        <v>238</v>
      </c>
      <c r="B33" s="762">
        <v>29.135057052473584</v>
      </c>
      <c r="C33" s="762">
        <v>23.640923175742312</v>
      </c>
      <c r="D33" s="762">
        <v>29.28674862408101</v>
      </c>
      <c r="E33" s="762">
        <v>18.084960254629252</v>
      </c>
      <c r="F33" s="657">
        <v>27.885069381839962</v>
      </c>
      <c r="G33" s="657">
        <v>31.088037421899589</v>
      </c>
      <c r="H33" s="657">
        <v>34.563854245167065</v>
      </c>
      <c r="I33" s="657">
        <v>29.424130958118521</v>
      </c>
      <c r="J33" s="699">
        <v>31.131406328342859</v>
      </c>
      <c r="K33" s="699"/>
      <c r="L33" s="699"/>
      <c r="M33" s="699"/>
    </row>
    <row r="34" spans="1:13" ht="15">
      <c r="A34" s="642"/>
      <c r="B34" s="763"/>
      <c r="C34" s="763"/>
      <c r="D34" s="763"/>
      <c r="E34" s="763"/>
      <c r="F34" s="658"/>
      <c r="G34" s="658"/>
      <c r="H34" s="658"/>
      <c r="I34" s="658"/>
      <c r="J34" s="700"/>
      <c r="K34" s="700"/>
      <c r="L34" s="700"/>
      <c r="M34" s="700"/>
    </row>
    <row r="35" spans="1:13" ht="15">
      <c r="A35" s="642" t="s">
        <v>239</v>
      </c>
      <c r="B35" s="761">
        <v>844.66760199999999</v>
      </c>
      <c r="C35" s="761">
        <v>1050.0575392026401</v>
      </c>
      <c r="D35" s="764">
        <v>895.51940200000013</v>
      </c>
      <c r="E35" s="764">
        <v>928.25464399999964</v>
      </c>
      <c r="F35" s="656">
        <v>974.68648600000006</v>
      </c>
      <c r="G35" s="656">
        <v>943.9994479999998</v>
      </c>
      <c r="H35" s="656">
        <v>961.6656375</v>
      </c>
      <c r="I35" s="659">
        <v>1263.3250894999996</v>
      </c>
      <c r="J35" s="698">
        <v>987.82484594599998</v>
      </c>
      <c r="K35" s="698"/>
      <c r="L35" s="698"/>
      <c r="M35" s="698"/>
    </row>
    <row r="36" spans="1:13" ht="15">
      <c r="A36" s="642" t="s">
        <v>12</v>
      </c>
      <c r="B36" s="761">
        <v>17.5</v>
      </c>
      <c r="C36" s="761">
        <v>21.79</v>
      </c>
      <c r="D36" s="828">
        <v>0</v>
      </c>
      <c r="E36" s="764">
        <v>1</v>
      </c>
      <c r="F36" s="829">
        <v>0</v>
      </c>
      <c r="G36" s="829">
        <v>0</v>
      </c>
      <c r="H36" s="829">
        <v>0</v>
      </c>
      <c r="I36" s="659">
        <v>173.011</v>
      </c>
      <c r="J36" s="698">
        <v>19.622</v>
      </c>
      <c r="K36" s="698"/>
      <c r="L36" s="698"/>
      <c r="M36" s="698"/>
    </row>
    <row r="37" spans="1:13" ht="15">
      <c r="A37" s="642"/>
      <c r="B37" s="761"/>
      <c r="C37" s="761"/>
      <c r="D37" s="764"/>
      <c r="E37" s="764"/>
      <c r="F37" s="656"/>
      <c r="G37" s="656"/>
      <c r="H37" s="656"/>
      <c r="I37" s="659"/>
      <c r="J37" s="698"/>
      <c r="K37" s="698"/>
      <c r="L37" s="698"/>
      <c r="M37" s="698"/>
    </row>
    <row r="38" spans="1:13" ht="15">
      <c r="A38" s="647" t="s">
        <v>343</v>
      </c>
      <c r="B38" s="765"/>
      <c r="C38" s="765"/>
      <c r="D38" s="765"/>
      <c r="E38" s="765"/>
      <c r="F38" s="660"/>
      <c r="G38" s="660"/>
      <c r="H38" s="660"/>
      <c r="I38" s="660"/>
      <c r="J38" s="701"/>
      <c r="K38" s="701"/>
      <c r="L38" s="701"/>
      <c r="M38" s="701"/>
    </row>
    <row r="39" spans="1:13" ht="15">
      <c r="A39" s="638" t="s">
        <v>574</v>
      </c>
      <c r="B39" s="766">
        <v>3046</v>
      </c>
      <c r="C39" s="766">
        <v>3064</v>
      </c>
      <c r="D39" s="766">
        <v>3095</v>
      </c>
      <c r="E39" s="766">
        <v>3146</v>
      </c>
      <c r="F39" s="661">
        <v>3152</v>
      </c>
      <c r="G39" s="661">
        <v>3175</v>
      </c>
      <c r="H39" s="661">
        <v>3180</v>
      </c>
      <c r="I39" s="661">
        <v>3175</v>
      </c>
      <c r="J39" s="702">
        <v>3170</v>
      </c>
      <c r="K39" s="702"/>
      <c r="L39" s="702"/>
      <c r="M39" s="702"/>
    </row>
    <row r="40" spans="1:13" ht="15">
      <c r="A40" s="638" t="s">
        <v>578</v>
      </c>
      <c r="B40" s="766">
        <v>697</v>
      </c>
      <c r="C40" s="766">
        <v>690</v>
      </c>
      <c r="D40" s="766">
        <v>698</v>
      </c>
      <c r="E40" s="766">
        <v>690</v>
      </c>
      <c r="F40" s="661">
        <v>678</v>
      </c>
      <c r="G40" s="661">
        <v>676</v>
      </c>
      <c r="H40" s="661">
        <v>667</v>
      </c>
      <c r="I40" s="661">
        <v>651</v>
      </c>
      <c r="J40" s="702">
        <v>641</v>
      </c>
      <c r="K40" s="702"/>
      <c r="L40" s="702"/>
      <c r="M40" s="702"/>
    </row>
    <row r="41" spans="1:13" ht="15">
      <c r="A41" s="638" t="s">
        <v>575</v>
      </c>
      <c r="B41" s="767">
        <v>229</v>
      </c>
      <c r="C41" s="767">
        <v>231</v>
      </c>
      <c r="D41" s="767">
        <v>228</v>
      </c>
      <c r="E41" s="766">
        <v>233</v>
      </c>
      <c r="F41" s="662">
        <v>235</v>
      </c>
      <c r="G41" s="662">
        <v>236</v>
      </c>
      <c r="H41" s="662">
        <v>227</v>
      </c>
      <c r="I41" s="661">
        <v>237</v>
      </c>
      <c r="J41" s="703">
        <v>248</v>
      </c>
      <c r="K41" s="703"/>
      <c r="L41" s="703"/>
      <c r="M41" s="703"/>
    </row>
    <row r="42" spans="1:13" ht="15">
      <c r="A42" s="638" t="s">
        <v>576</v>
      </c>
      <c r="B42" s="766">
        <v>291</v>
      </c>
      <c r="C42" s="766">
        <v>287</v>
      </c>
      <c r="D42" s="766">
        <v>299</v>
      </c>
      <c r="E42" s="766">
        <v>283</v>
      </c>
      <c r="F42" s="661">
        <v>285</v>
      </c>
      <c r="G42" s="661">
        <v>299</v>
      </c>
      <c r="H42" s="661">
        <v>306</v>
      </c>
      <c r="I42" s="661">
        <v>293</v>
      </c>
      <c r="J42" s="702">
        <v>284</v>
      </c>
      <c r="K42" s="702"/>
      <c r="L42" s="702"/>
      <c r="M42" s="702"/>
    </row>
    <row r="43" spans="1:13" ht="15">
      <c r="A43" s="638" t="s">
        <v>579</v>
      </c>
      <c r="B43" s="766">
        <v>352</v>
      </c>
      <c r="C43" s="766">
        <v>340</v>
      </c>
      <c r="D43" s="766">
        <v>358</v>
      </c>
      <c r="E43" s="766">
        <v>338</v>
      </c>
      <c r="F43" s="661">
        <v>341</v>
      </c>
      <c r="G43" s="661">
        <v>357</v>
      </c>
      <c r="H43" s="661">
        <v>364</v>
      </c>
      <c r="I43" s="661">
        <v>348</v>
      </c>
      <c r="J43" s="702">
        <v>344</v>
      </c>
      <c r="K43" s="702"/>
      <c r="L43" s="702"/>
      <c r="M43" s="702"/>
    </row>
    <row r="44" spans="1:13" ht="15">
      <c r="A44" s="638" t="s">
        <v>578</v>
      </c>
      <c r="B44" s="766">
        <v>90</v>
      </c>
      <c r="C44" s="766">
        <v>105</v>
      </c>
      <c r="D44" s="766">
        <v>94</v>
      </c>
      <c r="E44" s="766">
        <v>88</v>
      </c>
      <c r="F44" s="661">
        <v>83</v>
      </c>
      <c r="G44" s="661">
        <v>87</v>
      </c>
      <c r="H44" s="661">
        <v>89</v>
      </c>
      <c r="I44" s="661">
        <v>85</v>
      </c>
      <c r="J44" s="702">
        <v>49</v>
      </c>
      <c r="K44" s="702"/>
      <c r="L44" s="702"/>
      <c r="M44" s="702"/>
    </row>
    <row r="45" spans="1:13" ht="15">
      <c r="A45" s="642"/>
      <c r="B45" s="755"/>
      <c r="C45" s="755"/>
      <c r="D45" s="768"/>
      <c r="E45" s="768"/>
      <c r="F45" s="650"/>
      <c r="G45" s="650"/>
      <c r="H45" s="650"/>
      <c r="I45" s="663"/>
      <c r="J45" s="688"/>
      <c r="K45" s="688"/>
      <c r="L45" s="688"/>
      <c r="M45" s="688"/>
    </row>
    <row r="46" spans="1:13" ht="15">
      <c r="A46" s="647" t="s">
        <v>826</v>
      </c>
      <c r="B46" s="769"/>
      <c r="C46" s="769"/>
      <c r="D46" s="769"/>
      <c r="E46" s="769"/>
      <c r="F46" s="664"/>
      <c r="G46" s="664"/>
      <c r="H46" s="664"/>
      <c r="I46" s="664"/>
      <c r="J46" s="704"/>
      <c r="K46" s="704"/>
      <c r="L46" s="704"/>
      <c r="M46" s="704"/>
    </row>
    <row r="47" spans="1:13" ht="15">
      <c r="A47" s="642" t="s">
        <v>928</v>
      </c>
      <c r="B47" s="770"/>
      <c r="C47" s="770"/>
      <c r="D47" s="770"/>
      <c r="E47" s="770"/>
      <c r="F47" s="665"/>
      <c r="G47" s="665"/>
      <c r="H47" s="665"/>
      <c r="I47" s="665"/>
      <c r="J47" s="705"/>
      <c r="K47" s="705"/>
      <c r="L47" s="705"/>
      <c r="M47" s="705"/>
    </row>
    <row r="48" spans="1:13" ht="15" customHeight="1">
      <c r="A48" s="642" t="s">
        <v>896</v>
      </c>
      <c r="B48" s="766">
        <v>1082</v>
      </c>
      <c r="C48" s="766">
        <v>1059</v>
      </c>
      <c r="D48" s="766">
        <v>1036</v>
      </c>
      <c r="E48" s="766">
        <v>1015.74</v>
      </c>
      <c r="F48" s="661">
        <v>991.89300000000003</v>
      </c>
      <c r="G48" s="661">
        <v>971.14700000000005</v>
      </c>
      <c r="H48" s="661">
        <v>944.25300000000004</v>
      </c>
      <c r="I48" s="661">
        <v>916.65099999999995</v>
      </c>
      <c r="J48" s="702">
        <v>885.31399999999996</v>
      </c>
      <c r="K48" s="702"/>
      <c r="L48" s="702"/>
      <c r="M48" s="702"/>
    </row>
    <row r="49" spans="1:13" ht="15">
      <c r="A49" s="642" t="s">
        <v>927</v>
      </c>
      <c r="B49" s="766">
        <v>855</v>
      </c>
      <c r="C49" s="766">
        <v>852</v>
      </c>
      <c r="D49" s="766">
        <v>855</v>
      </c>
      <c r="E49" s="766">
        <v>859.91</v>
      </c>
      <c r="F49" s="661">
        <v>861.01700000000005</v>
      </c>
      <c r="G49" s="661">
        <v>855.34500000000003</v>
      </c>
      <c r="H49" s="661">
        <v>855.98900000000003</v>
      </c>
      <c r="I49" s="661">
        <v>870.08600000000001</v>
      </c>
      <c r="J49" s="702">
        <v>867.41200000000003</v>
      </c>
      <c r="K49" s="702"/>
      <c r="L49" s="702"/>
      <c r="M49" s="702"/>
    </row>
    <row r="50" spans="1:13" ht="15">
      <c r="A50" s="642" t="s">
        <v>947</v>
      </c>
      <c r="B50" s="486">
        <v>502</v>
      </c>
      <c r="C50" s="486">
        <v>505</v>
      </c>
      <c r="D50" s="486">
        <v>507</v>
      </c>
      <c r="E50" s="486">
        <v>503.74099999999999</v>
      </c>
      <c r="F50" s="605">
        <v>507.74700000000001</v>
      </c>
      <c r="G50" s="605">
        <v>510.27499999999998</v>
      </c>
      <c r="H50" s="605">
        <v>512.428</v>
      </c>
      <c r="I50" s="605">
        <v>524.31799999999998</v>
      </c>
      <c r="J50" s="702">
        <v>527.00199999999995</v>
      </c>
      <c r="K50" s="702"/>
      <c r="L50" s="702"/>
      <c r="M50" s="702"/>
    </row>
    <row r="51" spans="1:13" ht="15">
      <c r="A51" s="642"/>
      <c r="B51" s="486"/>
      <c r="C51" s="486"/>
      <c r="D51" s="486"/>
      <c r="E51" s="486"/>
      <c r="F51" s="605"/>
      <c r="G51" s="605"/>
      <c r="H51" s="605"/>
      <c r="I51" s="605"/>
      <c r="J51" s="702"/>
      <c r="K51" s="702"/>
      <c r="L51" s="702"/>
      <c r="M51" s="702"/>
    </row>
    <row r="52" spans="1:13" ht="15">
      <c r="A52" s="642" t="s">
        <v>929</v>
      </c>
      <c r="B52" s="486">
        <v>275</v>
      </c>
      <c r="C52" s="486">
        <v>271</v>
      </c>
      <c r="D52" s="486">
        <v>263</v>
      </c>
      <c r="E52" s="486">
        <v>271.44204183810501</v>
      </c>
      <c r="F52" s="605">
        <v>266.40274124745503</v>
      </c>
      <c r="G52" s="605">
        <v>259.87603518214701</v>
      </c>
      <c r="H52" s="605">
        <v>255.935458343227</v>
      </c>
      <c r="I52" s="605">
        <v>284.12714836989397</v>
      </c>
      <c r="J52" s="702">
        <v>270</v>
      </c>
      <c r="K52" s="702"/>
      <c r="L52" s="702"/>
      <c r="M52" s="702"/>
    </row>
    <row r="53" spans="1:13" ht="15">
      <c r="A53" s="642" t="s">
        <v>930</v>
      </c>
      <c r="B53" s="486">
        <v>313</v>
      </c>
      <c r="C53" s="486">
        <v>314</v>
      </c>
      <c r="D53" s="486">
        <v>311</v>
      </c>
      <c r="E53" s="486">
        <v>312.30715573148302</v>
      </c>
      <c r="F53" s="605">
        <v>305.830038366422</v>
      </c>
      <c r="G53" s="605">
        <v>309.72537305112002</v>
      </c>
      <c r="H53" s="605">
        <v>311.65851482538699</v>
      </c>
      <c r="I53" s="605">
        <v>330.168073859831</v>
      </c>
      <c r="J53" s="702">
        <v>319.66223540913501</v>
      </c>
      <c r="K53" s="702"/>
      <c r="L53" s="702"/>
      <c r="M53" s="702"/>
    </row>
    <row r="54" spans="1:13" ht="15">
      <c r="A54" s="642" t="s">
        <v>931</v>
      </c>
      <c r="B54" s="759">
        <v>230</v>
      </c>
      <c r="C54" s="759">
        <v>234</v>
      </c>
      <c r="D54" s="759">
        <v>239</v>
      </c>
      <c r="E54" s="759">
        <v>256.20065729140401</v>
      </c>
      <c r="F54" s="654">
        <v>241.38107852325399</v>
      </c>
      <c r="G54" s="654">
        <v>253.69800930969899</v>
      </c>
      <c r="H54" s="654">
        <v>251.32688080719299</v>
      </c>
      <c r="I54" s="654">
        <v>249.06840530681899</v>
      </c>
      <c r="J54" s="696">
        <v>246.5</v>
      </c>
      <c r="K54" s="696"/>
      <c r="L54" s="696"/>
      <c r="M54" s="696"/>
    </row>
    <row r="55" spans="1:13" ht="15">
      <c r="A55" s="642"/>
      <c r="B55" s="759"/>
      <c r="C55" s="759"/>
      <c r="D55" s="759"/>
      <c r="E55" s="759"/>
      <c r="F55" s="654"/>
      <c r="G55" s="654"/>
      <c r="H55" s="654"/>
      <c r="I55" s="654"/>
      <c r="J55" s="696"/>
      <c r="K55" s="696"/>
      <c r="L55" s="696"/>
      <c r="M55" s="696"/>
    </row>
    <row r="56" spans="1:13" ht="15">
      <c r="A56" s="642" t="s">
        <v>932</v>
      </c>
      <c r="B56" s="770"/>
      <c r="C56" s="770"/>
      <c r="D56" s="770"/>
      <c r="E56" s="770"/>
      <c r="F56" s="665"/>
      <c r="G56" s="665"/>
      <c r="H56" s="665"/>
      <c r="I56" s="665"/>
      <c r="J56" s="705"/>
      <c r="K56" s="705"/>
      <c r="L56" s="705"/>
      <c r="M56" s="705"/>
    </row>
    <row r="57" spans="1:13" ht="15">
      <c r="A57" s="642" t="s">
        <v>896</v>
      </c>
      <c r="B57" s="766">
        <v>174.19</v>
      </c>
      <c r="C57" s="766">
        <v>171.00399999999999</v>
      </c>
      <c r="D57" s="766">
        <v>167.036</v>
      </c>
      <c r="E57" s="766">
        <v>161.39599999999999</v>
      </c>
      <c r="F57" s="661">
        <v>157.12100000000001</v>
      </c>
      <c r="G57" s="661">
        <v>153.46299999999999</v>
      </c>
      <c r="H57" s="661">
        <v>146.798</v>
      </c>
      <c r="I57" s="661">
        <v>139.78700000000001</v>
      </c>
      <c r="J57" s="702">
        <v>134.11799999999999</v>
      </c>
      <c r="K57" s="702"/>
      <c r="L57" s="702"/>
      <c r="M57" s="702"/>
    </row>
    <row r="58" spans="1:13" ht="15">
      <c r="A58" s="642" t="s">
        <v>897</v>
      </c>
      <c r="B58" s="766">
        <v>78.301000000000002</v>
      </c>
      <c r="C58" s="766">
        <v>77.977000000000004</v>
      </c>
      <c r="D58" s="766">
        <v>77.63</v>
      </c>
      <c r="E58" s="766">
        <v>78.031999999999996</v>
      </c>
      <c r="F58" s="661">
        <v>78.268000000000001</v>
      </c>
      <c r="G58" s="661">
        <v>78.599999999999994</v>
      </c>
      <c r="H58" s="661">
        <v>77.733000000000004</v>
      </c>
      <c r="I58" s="661">
        <v>76.790000000000006</v>
      </c>
      <c r="J58" s="702">
        <v>74.885999999999996</v>
      </c>
      <c r="K58" s="702"/>
      <c r="L58" s="702"/>
      <c r="M58" s="702"/>
    </row>
    <row r="59" spans="1:13" ht="15">
      <c r="A59" s="648" t="s">
        <v>898</v>
      </c>
      <c r="B59" s="771">
        <v>298.56299999999999</v>
      </c>
      <c r="C59" s="771">
        <v>295.05700000000002</v>
      </c>
      <c r="D59" s="771">
        <v>290.89600000000002</v>
      </c>
      <c r="E59" s="771">
        <v>289.10300000000001</v>
      </c>
      <c r="F59" s="666">
        <v>285.11399999999998</v>
      </c>
      <c r="G59" s="666">
        <v>283.553</v>
      </c>
      <c r="H59" s="666">
        <v>280.62200000000001</v>
      </c>
      <c r="I59" s="666">
        <v>276.185</v>
      </c>
      <c r="J59" s="706">
        <v>273.47000000000003</v>
      </c>
      <c r="K59" s="706"/>
      <c r="L59" s="706"/>
      <c r="M59" s="706"/>
    </row>
    <row r="60" spans="1:13">
      <c r="A60" s="649" t="s">
        <v>899</v>
      </c>
    </row>
  </sheetData>
  <mergeCells count="3">
    <mergeCell ref="B3:E3"/>
    <mergeCell ref="J3:M3"/>
    <mergeCell ref="F3:I3"/>
  </mergeCells>
  <pageMargins left="0.24" right="0.24" top="0.984251969" bottom="0.984251969" header="0.5" footer="0.5"/>
  <pageSetup paperSize="9" scale="51" orientation="landscape" r:id="rId1"/>
  <headerFooter alignWithMargins="0"/>
  <customProperties>
    <customPr name="ConnNam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6" enableFormatConditionsCalculation="0">
    <tabColor indexed="24"/>
    <pageSetUpPr fitToPage="1"/>
  </sheetPr>
  <dimension ref="A3:R42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A15" sqref="A15"/>
    </sheetView>
  </sheetViews>
  <sheetFormatPr defaultColWidth="11.42578125" defaultRowHeight="12.75"/>
  <cols>
    <col min="1" max="1" width="76.7109375" customWidth="1"/>
    <col min="9" max="9" width="12.5703125" bestFit="1" customWidth="1"/>
  </cols>
  <sheetData>
    <row r="3" spans="1:18" ht="16.5" thickBot="1">
      <c r="A3" s="465" t="s">
        <v>130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35">
        <v>2011</v>
      </c>
      <c r="C4" s="836"/>
      <c r="D4" s="836"/>
      <c r="E4" s="836"/>
      <c r="F4" s="840">
        <v>2012</v>
      </c>
      <c r="G4" s="843"/>
      <c r="H4" s="843"/>
      <c r="I4" s="844"/>
      <c r="J4" s="838">
        <v>2013</v>
      </c>
      <c r="K4" s="839"/>
      <c r="L4" s="839"/>
      <c r="M4" s="83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3" t="s">
        <v>825</v>
      </c>
      <c r="F5" s="686" t="s">
        <v>821</v>
      </c>
      <c r="G5" s="686" t="s">
        <v>822</v>
      </c>
      <c r="H5" s="686" t="s">
        <v>824</v>
      </c>
      <c r="I5" s="686" t="s">
        <v>825</v>
      </c>
      <c r="J5" s="707" t="s">
        <v>821</v>
      </c>
      <c r="K5" s="707" t="s">
        <v>822</v>
      </c>
      <c r="L5" s="707" t="s">
        <v>824</v>
      </c>
      <c r="M5" s="707" t="s">
        <v>825</v>
      </c>
    </row>
    <row r="6" spans="1:18" ht="15.75">
      <c r="A6" s="454" t="s">
        <v>236</v>
      </c>
      <c r="B6" s="360">
        <v>883.82282580989011</v>
      </c>
      <c r="C6" s="360">
        <v>826.15741999193995</v>
      </c>
      <c r="D6" s="360">
        <v>855.26013274842967</v>
      </c>
      <c r="E6" s="360">
        <v>845.5047019900303</v>
      </c>
      <c r="F6" s="588">
        <v>744.70715618284407</v>
      </c>
      <c r="G6" s="588">
        <v>740.98546268473569</v>
      </c>
      <c r="H6" s="588">
        <v>749.40240654178979</v>
      </c>
      <c r="I6" s="588">
        <v>708.32926713310053</v>
      </c>
      <c r="J6" s="689">
        <v>694.27282945932598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252.84935228775998</v>
      </c>
      <c r="C7" s="360">
        <v>231.59420644194205</v>
      </c>
      <c r="D7" s="360">
        <v>202.88917724613492</v>
      </c>
      <c r="E7" s="360">
        <v>212.17259850832795</v>
      </c>
      <c r="F7" s="588">
        <v>187.55025693287999</v>
      </c>
      <c r="G7" s="588">
        <v>153.131326076536</v>
      </c>
      <c r="H7" s="588">
        <v>141.57734700531807</v>
      </c>
      <c r="I7" s="588">
        <v>148.00963797074695</v>
      </c>
      <c r="J7" s="689">
        <v>69.575228805549997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1136.67217809765</v>
      </c>
      <c r="C8" s="362">
        <v>1057.7516264338819</v>
      </c>
      <c r="D8" s="362">
        <v>1058.1493099945646</v>
      </c>
      <c r="E8" s="362">
        <v>1057.6773004983584</v>
      </c>
      <c r="F8" s="589">
        <v>932.25741311572403</v>
      </c>
      <c r="G8" s="589">
        <v>894.11678876127178</v>
      </c>
      <c r="H8" s="589">
        <v>890.97975354710798</v>
      </c>
      <c r="I8" s="589">
        <v>856.33890510384708</v>
      </c>
      <c r="J8" s="690">
        <v>763.84805826487593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160.71525969072502</v>
      </c>
      <c r="C9" s="360">
        <v>214.99555671945694</v>
      </c>
      <c r="D9" s="360">
        <v>128.95648985468301</v>
      </c>
      <c r="E9" s="360">
        <v>63.944344354349084</v>
      </c>
      <c r="F9" s="588">
        <v>53.061480188436001</v>
      </c>
      <c r="G9" s="588">
        <v>49.905912711649997</v>
      </c>
      <c r="H9" s="588">
        <v>47.662978435796987</v>
      </c>
      <c r="I9" s="588">
        <v>39.991487968012024</v>
      </c>
      <c r="J9" s="689">
        <v>24.911484114712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1297.3874377883749</v>
      </c>
      <c r="C10" s="364">
        <v>1272.7471831533389</v>
      </c>
      <c r="D10" s="364">
        <v>1187.1057998492479</v>
      </c>
      <c r="E10" s="364">
        <v>1121.621644852707</v>
      </c>
      <c r="F10" s="590">
        <v>985.31889330416004</v>
      </c>
      <c r="G10" s="590">
        <v>944.02270147292177</v>
      </c>
      <c r="H10" s="590">
        <v>938.64273198290493</v>
      </c>
      <c r="I10" s="590">
        <v>896.33039307185891</v>
      </c>
      <c r="J10" s="691">
        <v>788.75954237958797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175.98297658512999</v>
      </c>
      <c r="C11" s="366">
        <v>266.18992177969403</v>
      </c>
      <c r="D11" s="366">
        <v>268.74634767859806</v>
      </c>
      <c r="E11" s="366">
        <v>346.30045924658782</v>
      </c>
      <c r="F11" s="591">
        <v>285.07567679470799</v>
      </c>
      <c r="G11" s="591">
        <v>258.19972759058794</v>
      </c>
      <c r="H11" s="591">
        <v>194.76805579050404</v>
      </c>
      <c r="I11" s="591">
        <v>376.6294203740099</v>
      </c>
      <c r="J11" s="692">
        <v>218.964502225768</v>
      </c>
      <c r="K11" s="692"/>
      <c r="L11" s="692"/>
      <c r="M11" s="692"/>
      <c r="N11" s="585"/>
      <c r="O11" s="585"/>
      <c r="P11" s="585"/>
      <c r="Q11" s="585"/>
      <c r="R11" s="585"/>
    </row>
    <row r="12" spans="1:18" ht="15.75">
      <c r="A12" s="457" t="s">
        <v>28</v>
      </c>
      <c r="B12" s="368">
        <v>1473.3704143735049</v>
      </c>
      <c r="C12" s="368">
        <v>1538.937104933033</v>
      </c>
      <c r="D12" s="368">
        <v>1455.8521475278458</v>
      </c>
      <c r="E12" s="368">
        <v>1467.9221040992952</v>
      </c>
      <c r="F12" s="592">
        <v>1270.3945700988679</v>
      </c>
      <c r="G12" s="592">
        <v>1202.2224290635099</v>
      </c>
      <c r="H12" s="592">
        <v>1133.4107877734091</v>
      </c>
      <c r="I12" s="592">
        <v>1272.9598134458683</v>
      </c>
      <c r="J12" s="693">
        <v>1007.724044605356</v>
      </c>
      <c r="K12" s="693"/>
      <c r="L12" s="693"/>
      <c r="M12" s="693"/>
      <c r="N12" s="585"/>
      <c r="O12" s="585"/>
      <c r="P12" s="585"/>
      <c r="Q12" s="585"/>
      <c r="R12" s="585"/>
    </row>
    <row r="13" spans="1:18" ht="15.75">
      <c r="A13" s="461"/>
      <c r="B13" s="364"/>
      <c r="C13" s="364"/>
      <c r="D13" s="364"/>
      <c r="E13" s="364"/>
      <c r="F13" s="590"/>
      <c r="G13" s="590"/>
      <c r="H13" s="590"/>
      <c r="I13" s="590"/>
      <c r="J13" s="691"/>
      <c r="K13" s="691"/>
      <c r="L13" s="691"/>
      <c r="M13" s="691"/>
      <c r="N13" s="585"/>
      <c r="O13" s="585"/>
      <c r="P13" s="585"/>
      <c r="Q13" s="585"/>
      <c r="R13" s="585"/>
    </row>
    <row r="14" spans="1:18" ht="15.75">
      <c r="A14" s="456" t="s">
        <v>29</v>
      </c>
      <c r="B14" s="362">
        <v>276.05651019278503</v>
      </c>
      <c r="C14" s="362">
        <v>277.176168034037</v>
      </c>
      <c r="D14" s="362">
        <v>257.5797615893639</v>
      </c>
      <c r="E14" s="362">
        <v>244.82908786569408</v>
      </c>
      <c r="F14" s="589">
        <v>231.00895780130801</v>
      </c>
      <c r="G14" s="589">
        <v>226.95480872020599</v>
      </c>
      <c r="H14" s="589">
        <v>196.78953277862604</v>
      </c>
      <c r="I14" s="589">
        <v>195.14802985492099</v>
      </c>
      <c r="J14" s="690">
        <v>183.89583096554799</v>
      </c>
      <c r="K14" s="690"/>
      <c r="L14" s="690"/>
      <c r="M14" s="690"/>
      <c r="N14" s="585"/>
      <c r="O14" s="585"/>
      <c r="P14" s="585"/>
      <c r="Q14" s="585"/>
      <c r="R14" s="585"/>
    </row>
    <row r="15" spans="1:18" ht="18.75">
      <c r="A15" s="457" t="s">
        <v>587</v>
      </c>
      <c r="B15" s="368">
        <v>1749.42682591329</v>
      </c>
      <c r="C15" s="368">
        <v>1816.1133713787076</v>
      </c>
      <c r="D15" s="368">
        <v>1713.4319091387229</v>
      </c>
      <c r="E15" s="368">
        <v>1712.751202591543</v>
      </c>
      <c r="F15" s="592">
        <v>1501.403528145072</v>
      </c>
      <c r="G15" s="592">
        <v>1429.17723753882</v>
      </c>
      <c r="H15" s="592">
        <v>1330.2003205520355</v>
      </c>
      <c r="I15" s="592">
        <v>1468.1078433007888</v>
      </c>
      <c r="J15" s="693">
        <v>1191.619875570904</v>
      </c>
      <c r="K15" s="693"/>
      <c r="L15" s="693"/>
      <c r="M15" s="693"/>
      <c r="N15" s="585"/>
      <c r="O15" s="585"/>
      <c r="P15" s="585"/>
      <c r="Q15" s="585"/>
      <c r="R15" s="585"/>
    </row>
    <row r="16" spans="1:18" ht="18.75">
      <c r="A16" s="470" t="s">
        <v>600</v>
      </c>
      <c r="B16" s="360">
        <v>42.932138577669996</v>
      </c>
      <c r="C16" s="360">
        <v>33.371738726929998</v>
      </c>
      <c r="D16" s="360">
        <v>42.126569177942002</v>
      </c>
      <c r="E16" s="360">
        <v>36.366115249238007</v>
      </c>
      <c r="F16" s="588">
        <v>32.256372793891998</v>
      </c>
      <c r="G16" s="588">
        <v>24.921003265471995</v>
      </c>
      <c r="H16" s="588">
        <v>27.479964345609005</v>
      </c>
      <c r="I16" s="588">
        <v>25.964066460332006</v>
      </c>
      <c r="J16" s="689">
        <v>16.743359760425999</v>
      </c>
      <c r="K16" s="689"/>
      <c r="L16" s="689"/>
      <c r="M16" s="689"/>
      <c r="N16" s="585"/>
      <c r="O16" s="585"/>
      <c r="P16" s="585"/>
      <c r="Q16" s="585"/>
      <c r="R16" s="585"/>
    </row>
    <row r="17" spans="1:18" ht="15.75">
      <c r="A17" s="289"/>
      <c r="B17" s="360"/>
      <c r="C17" s="360"/>
      <c r="D17" s="360"/>
      <c r="E17" s="360"/>
      <c r="F17" s="588"/>
      <c r="G17" s="588"/>
      <c r="H17" s="588"/>
      <c r="I17" s="588"/>
      <c r="J17" s="689"/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460" t="s">
        <v>868</v>
      </c>
      <c r="B18" s="364">
        <v>429.42481952206998</v>
      </c>
      <c r="C18" s="364">
        <v>504.53400222513397</v>
      </c>
      <c r="D18" s="364">
        <v>478.62022201048603</v>
      </c>
      <c r="E18" s="364">
        <v>369.35433068179009</v>
      </c>
      <c r="F18" s="590">
        <v>296.15704560223196</v>
      </c>
      <c r="G18" s="590">
        <v>282.64650781040302</v>
      </c>
      <c r="H18" s="590">
        <v>306.83720279805095</v>
      </c>
      <c r="I18" s="590">
        <v>272.52252578657419</v>
      </c>
      <c r="J18" s="691">
        <v>253.82635889088399</v>
      </c>
      <c r="K18" s="691"/>
      <c r="L18" s="691"/>
      <c r="M18" s="691"/>
      <c r="N18" s="585"/>
      <c r="O18" s="585"/>
      <c r="P18" s="585"/>
      <c r="Q18" s="585"/>
      <c r="R18" s="585"/>
    </row>
    <row r="19" spans="1:18" ht="15.75">
      <c r="A19" s="455" t="s">
        <v>770</v>
      </c>
      <c r="B19" s="360">
        <v>-10.299303502704998</v>
      </c>
      <c r="C19" s="360">
        <v>-3.7638151188470044</v>
      </c>
      <c r="D19" s="360">
        <v>-13.173734656639001</v>
      </c>
      <c r="E19" s="360">
        <v>-36.850943122100986</v>
      </c>
      <c r="F19" s="588">
        <v>-31.791445431707999</v>
      </c>
      <c r="G19" s="588">
        <v>10.820966543337999</v>
      </c>
      <c r="H19" s="588">
        <v>-13.007595095244998</v>
      </c>
      <c r="I19" s="588">
        <v>-14.885672089701004</v>
      </c>
      <c r="J19" s="689">
        <v>-68.57480803464199</v>
      </c>
      <c r="K19" s="689"/>
      <c r="L19" s="689"/>
      <c r="M19" s="689"/>
      <c r="N19" s="585"/>
      <c r="O19" s="585"/>
      <c r="P19" s="585"/>
      <c r="Q19" s="585"/>
      <c r="R19" s="585"/>
    </row>
    <row r="20" spans="1:18" s="351" customFormat="1" ht="15.75">
      <c r="A20" s="461" t="s">
        <v>852</v>
      </c>
      <c r="B20" s="364">
        <v>419.12551601936497</v>
      </c>
      <c r="C20" s="364">
        <v>500.77018710628698</v>
      </c>
      <c r="D20" s="364">
        <v>465.44648735384715</v>
      </c>
      <c r="E20" s="364">
        <v>332.50338755968892</v>
      </c>
      <c r="F20" s="590">
        <v>264.36560017052398</v>
      </c>
      <c r="G20" s="590">
        <v>293.46747435374095</v>
      </c>
      <c r="H20" s="590">
        <v>293.82960770280602</v>
      </c>
      <c r="I20" s="590">
        <v>257.63685369687323</v>
      </c>
      <c r="J20" s="691">
        <v>185.25155085624201</v>
      </c>
      <c r="K20" s="691"/>
      <c r="L20" s="691"/>
      <c r="M20" s="691"/>
      <c r="N20" s="585"/>
      <c r="O20" s="585"/>
      <c r="P20" s="585"/>
      <c r="Q20" s="585"/>
      <c r="R20" s="585"/>
    </row>
    <row r="21" spans="1:18" ht="15.75">
      <c r="A21" s="455" t="s">
        <v>346</v>
      </c>
      <c r="B21" s="360">
        <v>-219.72040326108501</v>
      </c>
      <c r="C21" s="360">
        <v>-231.34122418787504</v>
      </c>
      <c r="D21" s="360">
        <v>-233.41098827962901</v>
      </c>
      <c r="E21" s="360">
        <v>-219.13687204514997</v>
      </c>
      <c r="F21" s="588">
        <v>-207.733930758116</v>
      </c>
      <c r="G21" s="588">
        <v>-188.3940940933</v>
      </c>
      <c r="H21" s="588">
        <v>-176.74873879247906</v>
      </c>
      <c r="I21" s="588">
        <v>-170.19915871092201</v>
      </c>
      <c r="J21" s="689">
        <v>-176.823022217855</v>
      </c>
      <c r="K21" s="689"/>
      <c r="L21" s="689"/>
      <c r="M21" s="689"/>
      <c r="N21" s="585"/>
      <c r="O21" s="585"/>
      <c r="P21" s="585"/>
      <c r="Q21" s="585"/>
      <c r="R21" s="585"/>
    </row>
    <row r="22" spans="1:18" ht="15.75">
      <c r="A22" s="462" t="s">
        <v>164</v>
      </c>
      <c r="B22" s="360">
        <v>0</v>
      </c>
      <c r="C22" s="360">
        <v>0</v>
      </c>
      <c r="D22" s="360">
        <v>0</v>
      </c>
      <c r="E22" s="360">
        <v>0</v>
      </c>
      <c r="F22" s="588">
        <v>0</v>
      </c>
      <c r="G22" s="588">
        <v>0</v>
      </c>
      <c r="H22" s="588">
        <v>0</v>
      </c>
      <c r="I22" s="588">
        <v>-3960.1770000000001</v>
      </c>
      <c r="J22" s="689">
        <v>0</v>
      </c>
      <c r="K22" s="689"/>
      <c r="L22" s="689"/>
      <c r="M22" s="689"/>
      <c r="N22" s="585"/>
      <c r="O22" s="585"/>
      <c r="P22" s="585"/>
      <c r="Q22" s="585"/>
      <c r="R22" s="585"/>
    </row>
    <row r="23" spans="1:18" ht="15.75">
      <c r="A23" s="456" t="s">
        <v>849</v>
      </c>
      <c r="B23" s="368">
        <v>199.40511275827996</v>
      </c>
      <c r="C23" s="368">
        <v>269.42896291841191</v>
      </c>
      <c r="D23" s="368">
        <v>232.03549907421814</v>
      </c>
      <c r="E23" s="368">
        <v>113.36651551453895</v>
      </c>
      <c r="F23" s="592">
        <v>56.631669412407973</v>
      </c>
      <c r="G23" s="592">
        <v>105.07338026044096</v>
      </c>
      <c r="H23" s="592">
        <v>117.08086891032696</v>
      </c>
      <c r="I23" s="592">
        <v>-3872.739305014049</v>
      </c>
      <c r="J23" s="693">
        <v>8.4285286383870073</v>
      </c>
      <c r="K23" s="693"/>
      <c r="L23" s="693"/>
      <c r="M23" s="693"/>
      <c r="N23" s="585"/>
      <c r="O23" s="585"/>
      <c r="P23" s="585"/>
      <c r="Q23" s="585"/>
      <c r="R23" s="585"/>
    </row>
    <row r="24" spans="1:18" ht="15.75">
      <c r="A24" s="455"/>
      <c r="B24" s="773"/>
      <c r="C24" s="773"/>
      <c r="D24" s="773"/>
      <c r="E24" s="773"/>
      <c r="F24" s="774"/>
      <c r="G24" s="774"/>
      <c r="H24" s="774"/>
      <c r="I24" s="774"/>
      <c r="J24" s="772"/>
      <c r="K24" s="772"/>
      <c r="L24" s="772"/>
      <c r="M24" s="772"/>
      <c r="N24" s="585"/>
      <c r="O24" s="585"/>
      <c r="P24" s="585"/>
      <c r="Q24" s="585"/>
      <c r="R24" s="585"/>
    </row>
    <row r="25" spans="1:18" ht="15.75">
      <c r="A25" s="455" t="s">
        <v>772</v>
      </c>
      <c r="B25" s="372">
        <v>24.546600815835113</v>
      </c>
      <c r="C25" s="372">
        <v>27.780975030326193</v>
      </c>
      <c r="D25" s="372">
        <v>27.933425276938507</v>
      </c>
      <c r="E25" s="372">
        <v>21.564972783141215</v>
      </c>
      <c r="F25" s="594">
        <v>19.725346320993591</v>
      </c>
      <c r="G25" s="594">
        <v>19.776868843583554</v>
      </c>
      <c r="H25" s="594">
        <v>23.06699209565015</v>
      </c>
      <c r="I25" s="594">
        <v>18.56284107670551</v>
      </c>
      <c r="J25" s="708">
        <v>21.30095042005539</v>
      </c>
      <c r="K25" s="708"/>
      <c r="L25" s="708"/>
      <c r="M25" s="708"/>
      <c r="N25" s="585"/>
      <c r="O25" s="585"/>
      <c r="P25" s="585"/>
      <c r="Q25" s="585"/>
      <c r="R25" s="585"/>
    </row>
    <row r="26" spans="1:18" s="351" customFormat="1" ht="15.75">
      <c r="A26" s="455" t="s">
        <v>237</v>
      </c>
      <c r="B26" s="372">
        <v>23.957876363337466</v>
      </c>
      <c r="C26" s="372">
        <v>27.573729426711168</v>
      </c>
      <c r="D26" s="372">
        <v>27.164574493526821</v>
      </c>
      <c r="E26" s="372">
        <v>19.413408500696544</v>
      </c>
      <c r="F26" s="594">
        <v>17.607897891191037</v>
      </c>
      <c r="G26" s="594">
        <v>20.534015421286728</v>
      </c>
      <c r="H26" s="594">
        <v>22.089124710244111</v>
      </c>
      <c r="I26" s="594">
        <v>17.548905202878075</v>
      </c>
      <c r="J26" s="708">
        <v>15.546195112555347</v>
      </c>
      <c r="K26" s="708"/>
      <c r="L26" s="708"/>
      <c r="M26" s="708"/>
      <c r="N26" s="585"/>
      <c r="O26" s="585"/>
      <c r="P26" s="585"/>
      <c r="Q26" s="585"/>
      <c r="R26" s="585"/>
    </row>
    <row r="27" spans="1:18" ht="15.75">
      <c r="A27" s="455" t="s">
        <v>238</v>
      </c>
      <c r="B27" s="372">
        <v>11.398311138517057</v>
      </c>
      <c r="C27" s="372">
        <v>14.835470470319489</v>
      </c>
      <c r="D27" s="372">
        <v>13.542148820541902</v>
      </c>
      <c r="E27" s="372">
        <v>6.6189715904449793</v>
      </c>
      <c r="F27" s="594">
        <v>3.7719153013030602</v>
      </c>
      <c r="G27" s="594">
        <v>7.3520188749568502</v>
      </c>
      <c r="H27" s="594">
        <v>8.8017471580324216</v>
      </c>
      <c r="I27" s="594">
        <v>-263.79120053652588</v>
      </c>
      <c r="J27" s="708">
        <v>0.70731688948616322</v>
      </c>
      <c r="K27" s="708"/>
      <c r="L27" s="708"/>
      <c r="M27" s="708"/>
      <c r="N27" s="585"/>
      <c r="O27" s="585"/>
      <c r="P27" s="585"/>
      <c r="Q27" s="585"/>
      <c r="R27" s="585"/>
    </row>
    <row r="28" spans="1:18" ht="15.75">
      <c r="A28" s="455"/>
      <c r="B28" s="360"/>
      <c r="C28" s="360"/>
      <c r="D28" s="360"/>
      <c r="E28" s="360"/>
      <c r="F28" s="588"/>
      <c r="G28" s="588"/>
      <c r="H28" s="588"/>
      <c r="I28" s="588"/>
      <c r="J28" s="689"/>
      <c r="K28" s="689"/>
      <c r="L28" s="689"/>
      <c r="M28" s="689"/>
      <c r="N28" s="585"/>
      <c r="O28" s="585"/>
      <c r="P28" s="585"/>
      <c r="Q28" s="585"/>
      <c r="R28" s="585"/>
    </row>
    <row r="29" spans="1:18" ht="15.75">
      <c r="A29" s="455" t="s">
        <v>239</v>
      </c>
      <c r="B29" s="360">
        <v>199.16886249999999</v>
      </c>
      <c r="C29" s="360">
        <v>169.13170969999999</v>
      </c>
      <c r="D29" s="360">
        <v>146.90090270000002</v>
      </c>
      <c r="E29" s="360">
        <v>139.58944959999997</v>
      </c>
      <c r="F29" s="588">
        <v>136.18564520000001</v>
      </c>
      <c r="G29" s="588">
        <v>213.0413648</v>
      </c>
      <c r="H29" s="588">
        <v>112.28363689999998</v>
      </c>
      <c r="I29" s="588">
        <v>113.96215740000002</v>
      </c>
      <c r="J29" s="689">
        <v>115.487905</v>
      </c>
      <c r="K29" s="689"/>
      <c r="L29" s="689"/>
      <c r="M29" s="689"/>
      <c r="N29" s="585"/>
      <c r="O29" s="585"/>
      <c r="P29" s="585"/>
      <c r="Q29" s="585"/>
      <c r="R29" s="585"/>
    </row>
    <row r="30" spans="1:18" ht="15.75">
      <c r="A30" s="455" t="s">
        <v>12</v>
      </c>
      <c r="B30" s="360">
        <v>0</v>
      </c>
      <c r="C30" s="360">
        <v>24.03126</v>
      </c>
      <c r="D30" s="360">
        <v>0</v>
      </c>
      <c r="E30" s="360">
        <v>0</v>
      </c>
      <c r="F30" s="588">
        <v>0</v>
      </c>
      <c r="G30" s="588">
        <v>0</v>
      </c>
      <c r="H30" s="588">
        <v>0</v>
      </c>
      <c r="I30" s="588">
        <v>5.0044344000000001</v>
      </c>
      <c r="J30" s="689">
        <v>0</v>
      </c>
      <c r="K30" s="689"/>
      <c r="L30" s="689"/>
      <c r="M30" s="689"/>
      <c r="N30" s="585"/>
      <c r="O30" s="585"/>
      <c r="P30" s="585"/>
      <c r="Q30" s="585"/>
      <c r="R30" s="585"/>
    </row>
    <row r="31" spans="1:18" ht="15.75">
      <c r="A31" s="455"/>
      <c r="B31" s="360"/>
      <c r="C31" s="360"/>
      <c r="D31" s="360"/>
      <c r="E31" s="360"/>
      <c r="F31" s="588"/>
      <c r="G31" s="588"/>
      <c r="H31" s="588"/>
      <c r="I31" s="588"/>
      <c r="J31" s="689"/>
      <c r="K31" s="689"/>
      <c r="L31" s="689"/>
      <c r="M31" s="689"/>
      <c r="N31" s="585"/>
      <c r="O31" s="585"/>
      <c r="P31" s="585"/>
      <c r="Q31" s="585"/>
      <c r="R31" s="585"/>
    </row>
    <row r="32" spans="1:18" ht="15">
      <c r="A32" s="476" t="s">
        <v>343</v>
      </c>
      <c r="B32" s="360"/>
      <c r="C32" s="360"/>
      <c r="D32" s="360"/>
      <c r="E32" s="360"/>
      <c r="F32" s="588"/>
      <c r="G32" s="588"/>
      <c r="H32" s="588"/>
      <c r="I32" s="588"/>
      <c r="J32" s="689"/>
      <c r="K32" s="689"/>
      <c r="L32" s="689"/>
      <c r="M32" s="689"/>
    </row>
    <row r="33" spans="1:13" ht="15">
      <c r="A33" s="464" t="s">
        <v>633</v>
      </c>
      <c r="B33" s="376">
        <v>1981</v>
      </c>
      <c r="C33" s="376">
        <v>1980</v>
      </c>
      <c r="D33" s="376">
        <v>2017</v>
      </c>
      <c r="E33" s="376">
        <v>2007</v>
      </c>
      <c r="F33" s="596">
        <v>1986</v>
      </c>
      <c r="G33" s="596">
        <v>2020</v>
      </c>
      <c r="H33" s="596">
        <v>2037</v>
      </c>
      <c r="I33" s="596">
        <v>2015</v>
      </c>
      <c r="J33" s="709">
        <v>1927</v>
      </c>
      <c r="K33" s="709"/>
      <c r="L33" s="709"/>
      <c r="M33" s="709"/>
    </row>
    <row r="34" spans="1:13" ht="15">
      <c r="A34" s="455" t="s">
        <v>578</v>
      </c>
      <c r="B34" s="360">
        <v>748</v>
      </c>
      <c r="C34" s="360">
        <v>758</v>
      </c>
      <c r="D34" s="360">
        <v>786</v>
      </c>
      <c r="E34" s="360">
        <v>762</v>
      </c>
      <c r="F34" s="588">
        <v>756</v>
      </c>
      <c r="G34" s="588">
        <v>781</v>
      </c>
      <c r="H34" s="588">
        <v>797</v>
      </c>
      <c r="I34" s="588">
        <v>756</v>
      </c>
      <c r="J34" s="689">
        <v>713</v>
      </c>
      <c r="K34" s="689"/>
      <c r="L34" s="689"/>
      <c r="M34" s="689"/>
    </row>
    <row r="35" spans="1:13" ht="15">
      <c r="A35" s="455" t="s">
        <v>575</v>
      </c>
      <c r="B35" s="360">
        <v>190</v>
      </c>
      <c r="C35" s="360">
        <v>190</v>
      </c>
      <c r="D35" s="360">
        <v>188</v>
      </c>
      <c r="E35" s="360">
        <v>197</v>
      </c>
      <c r="F35" s="588">
        <v>205</v>
      </c>
      <c r="G35" s="588">
        <v>207</v>
      </c>
      <c r="H35" s="588">
        <v>199</v>
      </c>
      <c r="I35" s="588">
        <v>212</v>
      </c>
      <c r="J35" s="689">
        <v>220</v>
      </c>
      <c r="K35" s="689"/>
      <c r="L35" s="689"/>
      <c r="M35" s="689"/>
    </row>
    <row r="36" spans="1:13" ht="15">
      <c r="A36" s="455" t="s">
        <v>576</v>
      </c>
      <c r="B36" s="360">
        <v>189</v>
      </c>
      <c r="C36" s="360">
        <v>179</v>
      </c>
      <c r="D36" s="360">
        <v>173</v>
      </c>
      <c r="E36" s="360">
        <v>175</v>
      </c>
      <c r="F36" s="588">
        <v>158.16200000000001</v>
      </c>
      <c r="G36" s="588">
        <v>150.44200000000001</v>
      </c>
      <c r="H36" s="588">
        <v>143</v>
      </c>
      <c r="I36" s="588">
        <v>141</v>
      </c>
      <c r="J36" s="689">
        <v>130</v>
      </c>
      <c r="K36" s="689"/>
      <c r="L36" s="689"/>
      <c r="M36" s="689"/>
    </row>
    <row r="37" spans="1:13" ht="15">
      <c r="A37" s="455" t="s">
        <v>579</v>
      </c>
      <c r="B37" s="360">
        <v>240</v>
      </c>
      <c r="C37" s="360">
        <v>230</v>
      </c>
      <c r="D37" s="360">
        <v>222</v>
      </c>
      <c r="E37" s="360">
        <v>210</v>
      </c>
      <c r="F37" s="588">
        <v>199</v>
      </c>
      <c r="G37" s="588">
        <v>190</v>
      </c>
      <c r="H37" s="588">
        <v>180</v>
      </c>
      <c r="I37" s="588">
        <v>173</v>
      </c>
      <c r="J37" s="689">
        <v>160</v>
      </c>
      <c r="K37" s="689"/>
      <c r="L37" s="689"/>
      <c r="M37" s="689"/>
    </row>
    <row r="38" spans="1:13" ht="15">
      <c r="A38" s="455" t="s">
        <v>578</v>
      </c>
      <c r="B38" s="360">
        <v>101</v>
      </c>
      <c r="C38" s="360">
        <v>103</v>
      </c>
      <c r="D38" s="360">
        <v>100</v>
      </c>
      <c r="E38" s="360">
        <v>119</v>
      </c>
      <c r="F38" s="588">
        <v>90.815600000000003</v>
      </c>
      <c r="G38" s="588">
        <v>87.418999999999997</v>
      </c>
      <c r="H38" s="588">
        <v>84</v>
      </c>
      <c r="I38" s="588">
        <v>91</v>
      </c>
      <c r="J38" s="689">
        <v>79</v>
      </c>
      <c r="K38" s="689"/>
      <c r="L38" s="689"/>
      <c r="M38" s="689"/>
    </row>
    <row r="39" spans="1:13" ht="15">
      <c r="A39" s="455"/>
      <c r="B39" s="360"/>
      <c r="C39" s="360"/>
      <c r="D39" s="360"/>
      <c r="E39" s="360"/>
      <c r="F39" s="588"/>
      <c r="G39" s="588"/>
      <c r="H39" s="588"/>
      <c r="I39" s="588"/>
      <c r="J39" s="689"/>
      <c r="K39" s="689"/>
      <c r="L39" s="689"/>
      <c r="M39" s="689"/>
    </row>
    <row r="40" spans="1:13" ht="15">
      <c r="A40" s="477" t="s">
        <v>826</v>
      </c>
      <c r="B40" s="374"/>
      <c r="C40" s="374"/>
      <c r="D40" s="374"/>
      <c r="E40" s="374"/>
      <c r="F40" s="595"/>
      <c r="G40" s="595"/>
      <c r="H40" s="595"/>
      <c r="I40" s="595"/>
      <c r="J40" s="710"/>
      <c r="K40" s="710"/>
      <c r="L40" s="710"/>
      <c r="M40" s="710"/>
    </row>
    <row r="41" spans="1:13" ht="15">
      <c r="A41" s="468" t="s">
        <v>641</v>
      </c>
      <c r="B41" s="360">
        <v>215</v>
      </c>
      <c r="C41" s="360">
        <v>211</v>
      </c>
      <c r="D41" s="360">
        <v>203</v>
      </c>
      <c r="E41" s="360">
        <v>183</v>
      </c>
      <c r="F41" s="588">
        <v>174</v>
      </c>
      <c r="G41" s="588">
        <v>158</v>
      </c>
      <c r="H41" s="588">
        <v>148</v>
      </c>
      <c r="I41" s="588">
        <v>138</v>
      </c>
      <c r="J41" s="689">
        <v>131</v>
      </c>
      <c r="K41" s="689"/>
      <c r="L41" s="689"/>
      <c r="M41" s="689"/>
    </row>
    <row r="42" spans="1:13" ht="15">
      <c r="A42" s="468" t="s">
        <v>943</v>
      </c>
      <c r="B42" s="290">
        <v>236</v>
      </c>
      <c r="C42" s="290">
        <v>231</v>
      </c>
      <c r="D42" s="290">
        <v>225</v>
      </c>
      <c r="E42" s="290">
        <v>218</v>
      </c>
      <c r="F42" s="597">
        <v>204</v>
      </c>
      <c r="G42" s="597">
        <v>197</v>
      </c>
      <c r="H42" s="597">
        <v>191</v>
      </c>
      <c r="I42" s="597">
        <v>184</v>
      </c>
      <c r="J42" s="711">
        <v>180</v>
      </c>
      <c r="K42" s="711"/>
      <c r="L42" s="711"/>
      <c r="M42" s="711"/>
    </row>
  </sheetData>
  <mergeCells count="3">
    <mergeCell ref="B4:E4"/>
    <mergeCell ref="J4:M4"/>
    <mergeCell ref="F4:I4"/>
  </mergeCells>
  <phoneticPr fontId="12" type="noConversion"/>
  <pageMargins left="0.49" right="0.6" top="0.6" bottom="0.61" header="0.5" footer="0.5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9" enableFormatConditionsCalculation="0">
    <tabColor indexed="24"/>
    <pageSetUpPr fitToPage="1"/>
  </sheetPr>
  <dimension ref="A3:R45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N16" sqref="N16"/>
    </sheetView>
  </sheetViews>
  <sheetFormatPr defaultColWidth="11.42578125" defaultRowHeight="12.75"/>
  <cols>
    <col min="1" max="1" width="76.7109375" customWidth="1"/>
  </cols>
  <sheetData>
    <row r="3" spans="1:18" ht="16.5" thickBot="1">
      <c r="A3" s="465" t="s">
        <v>140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8" ht="16.5" thickBot="1">
      <c r="A4" s="449"/>
      <c r="B4" s="835">
        <v>2011</v>
      </c>
      <c r="C4" s="836"/>
      <c r="D4" s="836"/>
      <c r="E4" s="836"/>
      <c r="F4" s="840" t="s">
        <v>957</v>
      </c>
      <c r="G4" s="843"/>
      <c r="H4" s="843"/>
      <c r="I4" s="844"/>
      <c r="J4" s="838">
        <v>2013</v>
      </c>
      <c r="K4" s="839"/>
      <c r="L4" s="839"/>
      <c r="M4" s="839"/>
    </row>
    <row r="5" spans="1:18" ht="16.5" thickBot="1">
      <c r="A5" s="450" t="s">
        <v>842</v>
      </c>
      <c r="B5" s="753" t="s">
        <v>821</v>
      </c>
      <c r="C5" s="753" t="s">
        <v>822</v>
      </c>
      <c r="D5" s="753" t="s">
        <v>824</v>
      </c>
      <c r="E5" s="753" t="s">
        <v>825</v>
      </c>
      <c r="F5" s="686" t="s">
        <v>821</v>
      </c>
      <c r="G5" s="686" t="s">
        <v>822</v>
      </c>
      <c r="H5" s="686" t="s">
        <v>824</v>
      </c>
      <c r="I5" s="686" t="s">
        <v>825</v>
      </c>
      <c r="J5" s="707" t="s">
        <v>821</v>
      </c>
      <c r="K5" s="707" t="s">
        <v>822</v>
      </c>
      <c r="L5" s="707" t="s">
        <v>824</v>
      </c>
      <c r="M5" s="707" t="s">
        <v>825</v>
      </c>
    </row>
    <row r="6" spans="1:18" ht="15.75">
      <c r="A6" s="454" t="s">
        <v>236</v>
      </c>
      <c r="B6" s="360">
        <v>1278.5866661156699</v>
      </c>
      <c r="C6" s="360">
        <v>1276.3085925364601</v>
      </c>
      <c r="D6" s="360">
        <v>1251.5583237346896</v>
      </c>
      <c r="E6" s="360">
        <v>1278.1578194630206</v>
      </c>
      <c r="F6" s="588">
        <v>1276.6668248298399</v>
      </c>
      <c r="G6" s="588">
        <v>1277.05284368862</v>
      </c>
      <c r="H6" s="588">
        <v>1327.7475528061696</v>
      </c>
      <c r="I6" s="588">
        <v>1271.027174188891</v>
      </c>
      <c r="J6" s="689">
        <v>1278.3976198662801</v>
      </c>
      <c r="K6" s="689"/>
      <c r="L6" s="689"/>
      <c r="M6" s="689"/>
      <c r="N6" s="585"/>
      <c r="O6" s="585"/>
      <c r="P6" s="585"/>
      <c r="Q6" s="585"/>
      <c r="R6" s="585"/>
    </row>
    <row r="7" spans="1:18" ht="15.75">
      <c r="A7" s="455" t="s">
        <v>344</v>
      </c>
      <c r="B7" s="360">
        <v>184.93572690319999</v>
      </c>
      <c r="C7" s="360">
        <v>203.16309026439998</v>
      </c>
      <c r="D7" s="360">
        <v>166.64791568649997</v>
      </c>
      <c r="E7" s="360">
        <v>174.29152514780003</v>
      </c>
      <c r="F7" s="588">
        <v>171.594683833</v>
      </c>
      <c r="G7" s="588">
        <v>174.475853801</v>
      </c>
      <c r="H7" s="588">
        <v>149.36000198399995</v>
      </c>
      <c r="I7" s="588">
        <v>145.2347546913</v>
      </c>
      <c r="J7" s="689">
        <v>140.18647710569996</v>
      </c>
      <c r="K7" s="689"/>
      <c r="L7" s="689"/>
      <c r="M7" s="689"/>
      <c r="N7" s="585"/>
      <c r="O7" s="585"/>
      <c r="P7" s="585"/>
      <c r="Q7" s="585"/>
      <c r="R7" s="585"/>
    </row>
    <row r="8" spans="1:18" ht="15.75">
      <c r="A8" s="456" t="s">
        <v>18</v>
      </c>
      <c r="B8" s="362">
        <v>1463.5223930188699</v>
      </c>
      <c r="C8" s="362">
        <v>1479.47168280086</v>
      </c>
      <c r="D8" s="362">
        <v>1418.2062394211907</v>
      </c>
      <c r="E8" s="362">
        <v>1452.449344610819</v>
      </c>
      <c r="F8" s="589">
        <v>1448.26150866284</v>
      </c>
      <c r="G8" s="589">
        <v>1451.5286974896201</v>
      </c>
      <c r="H8" s="589">
        <v>1477.1075547901692</v>
      </c>
      <c r="I8" s="589">
        <v>1416.2619288801907</v>
      </c>
      <c r="J8" s="690">
        <v>1418.5840969719802</v>
      </c>
      <c r="K8" s="690"/>
      <c r="L8" s="690"/>
      <c r="M8" s="690"/>
      <c r="N8" s="585"/>
      <c r="O8" s="585"/>
      <c r="P8" s="585"/>
      <c r="Q8" s="585"/>
      <c r="R8" s="585"/>
    </row>
    <row r="9" spans="1:18" ht="15.75">
      <c r="A9" s="455" t="s">
        <v>869</v>
      </c>
      <c r="B9" s="360">
        <v>75.3529671804</v>
      </c>
      <c r="C9" s="360">
        <v>77.237358861599986</v>
      </c>
      <c r="D9" s="360">
        <v>92.065619616129993</v>
      </c>
      <c r="E9" s="360">
        <v>86.805886803979973</v>
      </c>
      <c r="F9" s="588">
        <v>81.655819570999995</v>
      </c>
      <c r="G9" s="588">
        <v>74.12175123999998</v>
      </c>
      <c r="H9" s="588">
        <v>86.132777589000028</v>
      </c>
      <c r="I9" s="588">
        <v>69.318134267700003</v>
      </c>
      <c r="J9" s="689">
        <v>67.096538359199997</v>
      </c>
      <c r="K9" s="689"/>
      <c r="L9" s="689"/>
      <c r="M9" s="689"/>
      <c r="N9" s="585"/>
      <c r="O9" s="585"/>
      <c r="P9" s="585"/>
      <c r="Q9" s="585"/>
      <c r="R9" s="585"/>
    </row>
    <row r="10" spans="1:18" ht="15.75">
      <c r="A10" s="456" t="s">
        <v>235</v>
      </c>
      <c r="B10" s="364">
        <v>1538.8753601992698</v>
      </c>
      <c r="C10" s="364">
        <v>1556.7090416624601</v>
      </c>
      <c r="D10" s="364">
        <v>1510.2718590373206</v>
      </c>
      <c r="E10" s="364">
        <v>1539.2552314147997</v>
      </c>
      <c r="F10" s="590">
        <v>1529.91732823384</v>
      </c>
      <c r="G10" s="590">
        <v>1525.6504487296199</v>
      </c>
      <c r="H10" s="590">
        <v>1563.2403323791691</v>
      </c>
      <c r="I10" s="590">
        <v>1485.5800631478905</v>
      </c>
      <c r="J10" s="691">
        <v>1485.6806353311802</v>
      </c>
      <c r="K10" s="691"/>
      <c r="L10" s="691"/>
      <c r="M10" s="691"/>
      <c r="N10" s="585"/>
      <c r="O10" s="585"/>
      <c r="P10" s="585"/>
      <c r="Q10" s="585"/>
      <c r="R10" s="585"/>
    </row>
    <row r="11" spans="1:18" ht="15.75">
      <c r="A11" s="455" t="s">
        <v>340</v>
      </c>
      <c r="B11" s="366">
        <v>274.86612669288502</v>
      </c>
      <c r="C11" s="366">
        <v>284.24922616000697</v>
      </c>
      <c r="D11" s="366">
        <v>290.83592138992799</v>
      </c>
      <c r="E11" s="366">
        <v>659.13622257462009</v>
      </c>
      <c r="F11" s="591">
        <v>393.83824791023994</v>
      </c>
      <c r="G11" s="591">
        <v>465.86695959920496</v>
      </c>
      <c r="H11" s="591">
        <v>507.4076677776751</v>
      </c>
      <c r="I11" s="591">
        <v>627.89104792985995</v>
      </c>
      <c r="J11" s="692">
        <v>417.55003902100094</v>
      </c>
      <c r="K11" s="692"/>
      <c r="L11" s="692"/>
      <c r="M11" s="692"/>
      <c r="N11" s="585"/>
      <c r="O11" s="585"/>
      <c r="P11" s="585"/>
      <c r="Q11" s="585"/>
      <c r="R11" s="585"/>
    </row>
    <row r="12" spans="1:18" ht="15.75">
      <c r="A12" s="457" t="s">
        <v>28</v>
      </c>
      <c r="B12" s="368">
        <v>1813.7414868921549</v>
      </c>
      <c r="C12" s="368">
        <v>1840.9582678224654</v>
      </c>
      <c r="D12" s="368">
        <v>1801.10778042724</v>
      </c>
      <c r="E12" s="368">
        <v>2198.3914539894395</v>
      </c>
      <c r="F12" s="592">
        <v>1923.7555761440799</v>
      </c>
      <c r="G12" s="592">
        <v>1991.5174083288248</v>
      </c>
      <c r="H12" s="592">
        <v>2070.6480001568443</v>
      </c>
      <c r="I12" s="592">
        <v>2113.4711110777507</v>
      </c>
      <c r="J12" s="693">
        <v>1903.230674352181</v>
      </c>
      <c r="K12" s="693"/>
      <c r="L12" s="693"/>
      <c r="M12" s="693"/>
      <c r="N12" s="585"/>
      <c r="O12" s="585"/>
      <c r="P12" s="585"/>
      <c r="Q12" s="585"/>
      <c r="R12" s="585"/>
    </row>
    <row r="13" spans="1:18" ht="15.75">
      <c r="A13" s="461"/>
      <c r="B13" s="364"/>
      <c r="C13" s="364"/>
      <c r="D13" s="364"/>
      <c r="E13" s="364"/>
      <c r="F13" s="590"/>
      <c r="G13" s="590"/>
      <c r="H13" s="590"/>
      <c r="I13" s="590"/>
      <c r="J13" s="691"/>
      <c r="K13" s="691"/>
      <c r="L13" s="691"/>
      <c r="M13" s="691"/>
      <c r="N13" s="585"/>
      <c r="O13" s="585"/>
      <c r="P13" s="585"/>
      <c r="Q13" s="585"/>
      <c r="R13" s="585"/>
    </row>
    <row r="14" spans="1:18" ht="15.75">
      <c r="A14" s="456" t="s">
        <v>29</v>
      </c>
      <c r="B14" s="362">
        <v>693.95387754078797</v>
      </c>
      <c r="C14" s="362">
        <v>681.24885191871203</v>
      </c>
      <c r="D14" s="362">
        <v>631.15771451696196</v>
      </c>
      <c r="E14" s="362">
        <v>646.0078490441349</v>
      </c>
      <c r="F14" s="589">
        <v>621.30272599580996</v>
      </c>
      <c r="G14" s="589">
        <v>607.37653705668015</v>
      </c>
      <c r="H14" s="589">
        <v>645.20663568795976</v>
      </c>
      <c r="I14" s="589">
        <v>634.0491791989682</v>
      </c>
      <c r="J14" s="690">
        <v>635.31757550289899</v>
      </c>
      <c r="K14" s="690"/>
      <c r="L14" s="690"/>
      <c r="M14" s="690"/>
      <c r="N14" s="585"/>
      <c r="O14" s="585"/>
      <c r="P14" s="585"/>
      <c r="Q14" s="585"/>
      <c r="R14" s="585"/>
    </row>
    <row r="15" spans="1:18" s="5" customFormat="1" ht="15.75">
      <c r="A15" s="455" t="s">
        <v>631</v>
      </c>
      <c r="B15" s="360">
        <v>0</v>
      </c>
      <c r="C15" s="360">
        <v>0</v>
      </c>
      <c r="D15" s="360">
        <v>0</v>
      </c>
      <c r="E15" s="360">
        <v>0</v>
      </c>
      <c r="F15" s="588">
        <v>0</v>
      </c>
      <c r="G15" s="588">
        <v>0</v>
      </c>
      <c r="H15" s="588">
        <v>0</v>
      </c>
      <c r="I15" s="588">
        <v>0</v>
      </c>
      <c r="J15" s="689">
        <v>0</v>
      </c>
      <c r="K15" s="689"/>
      <c r="L15" s="689"/>
      <c r="M15" s="689"/>
      <c r="N15" s="585"/>
      <c r="O15" s="585"/>
      <c r="P15" s="585"/>
      <c r="Q15" s="585"/>
      <c r="R15" s="585"/>
    </row>
    <row r="16" spans="1:18" ht="18.75">
      <c r="A16" s="457" t="s">
        <v>587</v>
      </c>
      <c r="B16" s="368">
        <v>2507.6953644329428</v>
      </c>
      <c r="C16" s="368">
        <v>2522.2071197411874</v>
      </c>
      <c r="D16" s="368">
        <v>2432.2654949442003</v>
      </c>
      <c r="E16" s="368">
        <v>2844.3993030335696</v>
      </c>
      <c r="F16" s="592">
        <v>2545.0583021398897</v>
      </c>
      <c r="G16" s="592">
        <v>2598.8939453855046</v>
      </c>
      <c r="H16" s="592">
        <v>2715.8546358448048</v>
      </c>
      <c r="I16" s="592">
        <v>2747.5202902767187</v>
      </c>
      <c r="J16" s="693">
        <v>2538.54824985508</v>
      </c>
      <c r="K16" s="693"/>
      <c r="L16" s="693"/>
      <c r="M16" s="693"/>
      <c r="N16" s="585"/>
      <c r="O16" s="585"/>
      <c r="P16" s="585"/>
      <c r="Q16" s="585"/>
      <c r="R16" s="585"/>
    </row>
    <row r="17" spans="1:18" ht="18.75">
      <c r="A17" s="470" t="s">
        <v>600</v>
      </c>
      <c r="B17" s="360">
        <v>26.723405308600004</v>
      </c>
      <c r="C17" s="360">
        <v>33.390723561799987</v>
      </c>
      <c r="D17" s="360">
        <v>30.159164217299988</v>
      </c>
      <c r="E17" s="360">
        <v>43.171536965100017</v>
      </c>
      <c r="F17" s="588">
        <v>26.305994651000002</v>
      </c>
      <c r="G17" s="588">
        <v>27.876690271599994</v>
      </c>
      <c r="H17" s="588">
        <v>34.357885013400001</v>
      </c>
      <c r="I17" s="588">
        <v>16.937821061199998</v>
      </c>
      <c r="J17" s="689">
        <v>30.621305995099998</v>
      </c>
      <c r="K17" s="689"/>
      <c r="L17" s="689"/>
      <c r="M17" s="689"/>
      <c r="N17" s="585"/>
      <c r="O17" s="585"/>
      <c r="P17" s="585"/>
      <c r="Q17" s="585"/>
      <c r="R17" s="585"/>
    </row>
    <row r="18" spans="1:18" ht="15.75">
      <c r="A18" s="289"/>
      <c r="B18" s="360"/>
      <c r="C18" s="360"/>
      <c r="D18" s="360"/>
      <c r="E18" s="360"/>
      <c r="F18" s="588"/>
      <c r="G18" s="588"/>
      <c r="H18" s="588"/>
      <c r="I18" s="588"/>
      <c r="J18" s="689"/>
      <c r="K18" s="689"/>
      <c r="L18" s="689"/>
      <c r="M18" s="689"/>
      <c r="N18" s="585"/>
      <c r="O18" s="585"/>
      <c r="P18" s="585"/>
      <c r="Q18" s="585"/>
      <c r="R18" s="585"/>
    </row>
    <row r="19" spans="1:18" ht="15.75">
      <c r="A19" s="460" t="s">
        <v>868</v>
      </c>
      <c r="B19" s="364">
        <v>651.630280815059</v>
      </c>
      <c r="C19" s="364">
        <v>637.90926326230078</v>
      </c>
      <c r="D19" s="364">
        <v>663.32179317464033</v>
      </c>
      <c r="E19" s="364">
        <v>543.97028685310011</v>
      </c>
      <c r="F19" s="590">
        <v>629.3891990799201</v>
      </c>
      <c r="G19" s="590">
        <v>620.43016532659965</v>
      </c>
      <c r="H19" s="590">
        <v>807.74442219174011</v>
      </c>
      <c r="I19" s="590">
        <v>640.65487908270052</v>
      </c>
      <c r="J19" s="691">
        <v>704.754985197623</v>
      </c>
      <c r="K19" s="691"/>
      <c r="L19" s="691"/>
      <c r="M19" s="691"/>
      <c r="N19" s="585"/>
      <c r="O19" s="585"/>
      <c r="P19" s="585"/>
      <c r="Q19" s="585"/>
      <c r="R19" s="585"/>
    </row>
    <row r="20" spans="1:18" ht="15.75">
      <c r="A20" s="455" t="s">
        <v>770</v>
      </c>
      <c r="B20" s="360">
        <v>-0.69646000969999999</v>
      </c>
      <c r="C20" s="360">
        <v>-17.247220010368</v>
      </c>
      <c r="D20" s="360">
        <v>-2.9335692766128005</v>
      </c>
      <c r="E20" s="360">
        <v>-3.4957718919387943</v>
      </c>
      <c r="F20" s="588">
        <v>-1.4392818297354699</v>
      </c>
      <c r="G20" s="588">
        <v>-89.068170871540687</v>
      </c>
      <c r="H20" s="588">
        <v>-39.630901706713416</v>
      </c>
      <c r="I20" s="588">
        <v>2.4850035498107985</v>
      </c>
      <c r="J20" s="689">
        <v>-0.71553072954410002</v>
      </c>
      <c r="K20" s="689"/>
      <c r="L20" s="689"/>
      <c r="M20" s="689"/>
      <c r="N20" s="585"/>
      <c r="O20" s="585"/>
      <c r="P20" s="585"/>
      <c r="Q20" s="585"/>
      <c r="R20" s="585"/>
    </row>
    <row r="21" spans="1:18" s="351" customFormat="1" ht="15.75">
      <c r="A21" s="461" t="s">
        <v>852</v>
      </c>
      <c r="B21" s="364">
        <v>650.93382080535901</v>
      </c>
      <c r="C21" s="364">
        <v>620.6620432519311</v>
      </c>
      <c r="D21" s="364">
        <v>660.38822389802976</v>
      </c>
      <c r="E21" s="364">
        <v>540.47451496116037</v>
      </c>
      <c r="F21" s="590">
        <v>627.94991725018463</v>
      </c>
      <c r="G21" s="590">
        <v>531.36199445505895</v>
      </c>
      <c r="H21" s="590">
        <v>768.11352048502681</v>
      </c>
      <c r="I21" s="590">
        <v>643.13988263251122</v>
      </c>
      <c r="J21" s="691">
        <v>704.03945446807893</v>
      </c>
      <c r="K21" s="691"/>
      <c r="L21" s="691"/>
      <c r="M21" s="691"/>
      <c r="N21" s="585"/>
      <c r="O21" s="585"/>
      <c r="P21" s="585"/>
      <c r="Q21" s="585"/>
      <c r="R21" s="585"/>
    </row>
    <row r="22" spans="1:18" ht="15.75">
      <c r="A22" s="455" t="s">
        <v>346</v>
      </c>
      <c r="B22" s="360">
        <v>-458.023284864159</v>
      </c>
      <c r="C22" s="360">
        <v>-436.05927453609411</v>
      </c>
      <c r="D22" s="360">
        <v>-374.84067758272704</v>
      </c>
      <c r="E22" s="360">
        <v>-327.26392605526985</v>
      </c>
      <c r="F22" s="588">
        <v>-285.41147845461103</v>
      </c>
      <c r="G22" s="588">
        <v>-287.11890589366703</v>
      </c>
      <c r="H22" s="588">
        <v>-269.71447838153688</v>
      </c>
      <c r="I22" s="588">
        <v>-324.91487163072497</v>
      </c>
      <c r="J22" s="689">
        <v>-322.98212266689097</v>
      </c>
      <c r="K22" s="689"/>
      <c r="L22" s="689"/>
      <c r="M22" s="689"/>
      <c r="N22" s="585"/>
      <c r="O22" s="585"/>
      <c r="P22" s="585"/>
      <c r="Q22" s="585"/>
      <c r="R22" s="585"/>
    </row>
    <row r="23" spans="1:18" ht="15.75">
      <c r="A23" s="462" t="s">
        <v>164</v>
      </c>
      <c r="B23" s="360">
        <v>0</v>
      </c>
      <c r="C23" s="360">
        <v>-36.775209857474998</v>
      </c>
      <c r="D23" s="360">
        <v>0</v>
      </c>
      <c r="E23" s="360">
        <v>0</v>
      </c>
      <c r="F23" s="588">
        <v>0</v>
      </c>
      <c r="G23" s="588">
        <v>0</v>
      </c>
      <c r="H23" s="588">
        <v>0</v>
      </c>
      <c r="I23" s="588">
        <v>0</v>
      </c>
      <c r="J23" s="689">
        <v>0</v>
      </c>
      <c r="K23" s="689"/>
      <c r="L23" s="689"/>
      <c r="M23" s="689"/>
      <c r="N23" s="585"/>
      <c r="O23" s="585"/>
      <c r="P23" s="585"/>
      <c r="Q23" s="585"/>
      <c r="R23" s="585"/>
    </row>
    <row r="24" spans="1:18" ht="15.75">
      <c r="A24" s="456" t="s">
        <v>849</v>
      </c>
      <c r="B24" s="368">
        <v>192.910525922555</v>
      </c>
      <c r="C24" s="368">
        <v>147.82755885836002</v>
      </c>
      <c r="D24" s="368">
        <v>285.93813669390596</v>
      </c>
      <c r="E24" s="368">
        <v>213.34498008176604</v>
      </c>
      <c r="F24" s="592">
        <v>342.53853190862361</v>
      </c>
      <c r="G24" s="592">
        <v>244.24308440581189</v>
      </c>
      <c r="H24" s="592">
        <v>498.39903920297002</v>
      </c>
      <c r="I24" s="592">
        <v>318.22500663562323</v>
      </c>
      <c r="J24" s="693">
        <v>381.05732660029298</v>
      </c>
      <c r="K24" s="693"/>
      <c r="L24" s="693"/>
      <c r="M24" s="693"/>
      <c r="N24" s="585"/>
      <c r="O24" s="585"/>
      <c r="P24" s="585"/>
      <c r="Q24" s="585"/>
      <c r="R24" s="585"/>
    </row>
    <row r="25" spans="1:18" ht="15.75">
      <c r="A25" s="455"/>
      <c r="B25" s="773"/>
      <c r="C25" s="773"/>
      <c r="D25" s="773"/>
      <c r="E25" s="773"/>
      <c r="F25" s="774"/>
      <c r="G25" s="774"/>
      <c r="H25" s="774"/>
      <c r="I25" s="774"/>
      <c r="J25" s="772"/>
      <c r="K25" s="772"/>
      <c r="L25" s="772"/>
      <c r="M25" s="772"/>
      <c r="N25" s="585"/>
      <c r="O25" s="585"/>
      <c r="P25" s="585"/>
      <c r="Q25" s="585"/>
      <c r="R25" s="585"/>
    </row>
    <row r="26" spans="1:18" ht="15.75">
      <c r="A26" s="455" t="s">
        <v>772</v>
      </c>
      <c r="B26" s="372">
        <v>25.985224922342592</v>
      </c>
      <c r="C26" s="372">
        <v>25.291708134094826</v>
      </c>
      <c r="D26" s="372">
        <v>27.271767599114742</v>
      </c>
      <c r="E26" s="372">
        <v>19.124258899689377</v>
      </c>
      <c r="F26" s="594">
        <v>24.729853872138353</v>
      </c>
      <c r="G26" s="594">
        <v>23.872854312820706</v>
      </c>
      <c r="H26" s="594">
        <v>29.74181355404097</v>
      </c>
      <c r="I26" s="594">
        <v>23.317566801960776</v>
      </c>
      <c r="J26" s="708">
        <v>27.76212684702195</v>
      </c>
      <c r="K26" s="708"/>
      <c r="L26" s="708"/>
      <c r="M26" s="708"/>
      <c r="N26" s="585"/>
      <c r="O26" s="585"/>
      <c r="P26" s="585"/>
      <c r="Q26" s="585"/>
      <c r="R26" s="585"/>
    </row>
    <row r="27" spans="1:18" ht="15.75">
      <c r="A27" s="455" t="s">
        <v>237</v>
      </c>
      <c r="B27" s="372">
        <v>25.957452011024181</v>
      </c>
      <c r="C27" s="372">
        <v>24.60789355457927</v>
      </c>
      <c r="D27" s="372">
        <v>27.151157029145782</v>
      </c>
      <c r="E27" s="372">
        <v>19.001358718684148</v>
      </c>
      <c r="F27" s="594">
        <v>24.673301854114822</v>
      </c>
      <c r="G27" s="594">
        <v>20.445697501374564</v>
      </c>
      <c r="H27" s="594">
        <v>28.282571178412656</v>
      </c>
      <c r="I27" s="594">
        <v>23.408012123096526</v>
      </c>
      <c r="J27" s="708">
        <v>27.733940235655201</v>
      </c>
      <c r="K27" s="708"/>
      <c r="L27" s="708"/>
      <c r="M27" s="708"/>
      <c r="N27" s="585"/>
      <c r="O27" s="585"/>
      <c r="P27" s="585"/>
      <c r="Q27" s="585"/>
      <c r="R27" s="585"/>
    </row>
    <row r="28" spans="1:18" ht="15">
      <c r="A28" s="455" t="s">
        <v>238</v>
      </c>
      <c r="B28" s="372">
        <v>7.6927416566875237</v>
      </c>
      <c r="C28" s="372">
        <v>5.8610396307789792</v>
      </c>
      <c r="D28" s="372">
        <v>11.756041323953651</v>
      </c>
      <c r="E28" s="372">
        <v>7.5005284895911863</v>
      </c>
      <c r="F28" s="594">
        <v>13.458966013494331</v>
      </c>
      <c r="G28" s="594">
        <v>9.39796273101026</v>
      </c>
      <c r="H28" s="594">
        <v>18.35146228464971</v>
      </c>
      <c r="I28" s="594">
        <v>11.582262295270365</v>
      </c>
      <c r="J28" s="708">
        <v>15.010836474037736</v>
      </c>
      <c r="K28" s="708"/>
      <c r="L28" s="708"/>
      <c r="M28" s="708"/>
    </row>
    <row r="29" spans="1:18" ht="15">
      <c r="A29" s="455"/>
      <c r="B29" s="360"/>
      <c r="C29" s="360"/>
      <c r="D29" s="360"/>
      <c r="E29" s="360"/>
      <c r="F29" s="588"/>
      <c r="G29" s="588"/>
      <c r="H29" s="588"/>
      <c r="I29" s="588"/>
      <c r="J29" s="689"/>
      <c r="K29" s="689"/>
      <c r="L29" s="689"/>
      <c r="M29" s="689"/>
    </row>
    <row r="30" spans="1:18" ht="15">
      <c r="A30" s="455" t="s">
        <v>239</v>
      </c>
      <c r="B30" s="360">
        <v>491.70415994700005</v>
      </c>
      <c r="C30" s="360">
        <v>265.49621862500004</v>
      </c>
      <c r="D30" s="360">
        <v>232.42565714429998</v>
      </c>
      <c r="E30" s="360">
        <v>496.87914293800009</v>
      </c>
      <c r="F30" s="588">
        <v>242.89016959270799</v>
      </c>
      <c r="G30" s="588">
        <v>283.89001771325007</v>
      </c>
      <c r="H30" s="588">
        <v>250.60382934009692</v>
      </c>
      <c r="I30" s="588">
        <v>395.586787346145</v>
      </c>
      <c r="J30" s="689">
        <v>283.17218413583299</v>
      </c>
      <c r="K30" s="689"/>
      <c r="L30" s="689"/>
      <c r="M30" s="689"/>
    </row>
    <row r="31" spans="1:18" ht="15">
      <c r="A31" s="455" t="s">
        <v>12</v>
      </c>
      <c r="B31" s="360">
        <v>0</v>
      </c>
      <c r="C31" s="360">
        <v>0</v>
      </c>
      <c r="D31" s="360">
        <v>0</v>
      </c>
      <c r="E31" s="360">
        <v>0</v>
      </c>
      <c r="F31" s="588">
        <v>0</v>
      </c>
      <c r="G31" s="588">
        <v>142.94604000000001</v>
      </c>
      <c r="H31" s="588">
        <v>162.75200999999996</v>
      </c>
      <c r="I31" s="588">
        <v>19.97063490000005</v>
      </c>
      <c r="J31" s="689">
        <v>4.3704999999999998</v>
      </c>
      <c r="K31" s="689"/>
      <c r="L31" s="689"/>
      <c r="M31" s="689"/>
    </row>
    <row r="32" spans="1:18" ht="15">
      <c r="A32" s="455"/>
      <c r="B32" s="360"/>
      <c r="C32" s="360"/>
      <c r="D32" s="360"/>
      <c r="E32" s="360"/>
      <c r="F32" s="588"/>
      <c r="G32" s="588"/>
      <c r="H32" s="588"/>
      <c r="I32" s="588"/>
      <c r="J32" s="689"/>
      <c r="K32" s="689"/>
      <c r="L32" s="689"/>
      <c r="M32" s="689"/>
    </row>
    <row r="33" spans="1:13" ht="15">
      <c r="A33" s="476" t="s">
        <v>343</v>
      </c>
      <c r="B33" s="360"/>
      <c r="C33" s="360"/>
      <c r="D33" s="360"/>
      <c r="E33" s="360"/>
      <c r="F33" s="588"/>
      <c r="G33" s="588"/>
      <c r="H33" s="588"/>
      <c r="I33" s="588"/>
      <c r="J33" s="689"/>
      <c r="K33" s="689"/>
      <c r="L33" s="689"/>
      <c r="M33" s="689"/>
    </row>
    <row r="34" spans="1:13" ht="15">
      <c r="A34" s="464" t="s">
        <v>633</v>
      </c>
      <c r="B34" s="376">
        <v>2074</v>
      </c>
      <c r="C34" s="376">
        <v>2119</v>
      </c>
      <c r="D34" s="376">
        <v>2157</v>
      </c>
      <c r="E34" s="376">
        <v>2214</v>
      </c>
      <c r="F34" s="596">
        <v>2247</v>
      </c>
      <c r="G34" s="596">
        <v>2294</v>
      </c>
      <c r="H34" s="596">
        <v>2352</v>
      </c>
      <c r="I34" s="596">
        <v>2385</v>
      </c>
      <c r="J34" s="709">
        <v>2384</v>
      </c>
      <c r="K34" s="709"/>
      <c r="L34" s="709"/>
      <c r="M34" s="709"/>
    </row>
    <row r="35" spans="1:13" ht="15">
      <c r="A35" s="455" t="s">
        <v>578</v>
      </c>
      <c r="B35" s="360">
        <v>303</v>
      </c>
      <c r="C35" s="360">
        <v>315</v>
      </c>
      <c r="D35" s="360">
        <v>307</v>
      </c>
      <c r="E35" s="360">
        <v>293</v>
      </c>
      <c r="F35" s="588">
        <v>290</v>
      </c>
      <c r="G35" s="588">
        <v>294</v>
      </c>
      <c r="H35" s="588">
        <v>305</v>
      </c>
      <c r="I35" s="588">
        <v>303</v>
      </c>
      <c r="J35" s="689">
        <v>296</v>
      </c>
      <c r="K35" s="689"/>
      <c r="L35" s="689"/>
      <c r="M35" s="689"/>
    </row>
    <row r="36" spans="1:13" ht="15">
      <c r="A36" s="455" t="s">
        <v>575</v>
      </c>
      <c r="B36" s="360">
        <v>233</v>
      </c>
      <c r="C36" s="360">
        <v>236</v>
      </c>
      <c r="D36" s="360">
        <v>226</v>
      </c>
      <c r="E36" s="360">
        <v>233</v>
      </c>
      <c r="F36" s="588">
        <v>228</v>
      </c>
      <c r="G36" s="588">
        <v>229</v>
      </c>
      <c r="H36" s="588">
        <v>214</v>
      </c>
      <c r="I36" s="588">
        <v>222</v>
      </c>
      <c r="J36" s="689">
        <v>264</v>
      </c>
      <c r="K36" s="689"/>
      <c r="L36" s="689"/>
      <c r="M36" s="689"/>
    </row>
    <row r="37" spans="1:13" ht="15">
      <c r="A37" s="455" t="s">
        <v>576</v>
      </c>
      <c r="B37" s="360">
        <v>237</v>
      </c>
      <c r="C37" s="360">
        <v>235</v>
      </c>
      <c r="D37" s="360">
        <v>222</v>
      </c>
      <c r="E37" s="360">
        <v>222</v>
      </c>
      <c r="F37" s="588">
        <v>216</v>
      </c>
      <c r="G37" s="588">
        <v>213</v>
      </c>
      <c r="H37" s="588">
        <v>211</v>
      </c>
      <c r="I37" s="588">
        <v>199</v>
      </c>
      <c r="J37" s="689">
        <v>198</v>
      </c>
      <c r="K37" s="689"/>
      <c r="L37" s="689"/>
      <c r="M37" s="689"/>
    </row>
    <row r="38" spans="1:13" ht="15">
      <c r="A38" s="455" t="s">
        <v>579</v>
      </c>
      <c r="B38" s="360">
        <v>267</v>
      </c>
      <c r="C38" s="360">
        <v>263</v>
      </c>
      <c r="D38" s="360">
        <v>250</v>
      </c>
      <c r="E38" s="360">
        <v>247</v>
      </c>
      <c r="F38" s="588">
        <v>240</v>
      </c>
      <c r="G38" s="588">
        <v>235</v>
      </c>
      <c r="H38" s="588">
        <v>233</v>
      </c>
      <c r="I38" s="588">
        <v>219</v>
      </c>
      <c r="J38" s="689">
        <v>219</v>
      </c>
      <c r="K38" s="689"/>
      <c r="L38" s="689"/>
      <c r="M38" s="689"/>
    </row>
    <row r="39" spans="1:13" ht="15">
      <c r="A39" s="455" t="s">
        <v>578</v>
      </c>
      <c r="B39" s="360">
        <v>57</v>
      </c>
      <c r="C39" s="360">
        <v>64</v>
      </c>
      <c r="D39" s="360">
        <v>59</v>
      </c>
      <c r="E39" s="360">
        <v>64</v>
      </c>
      <c r="F39" s="588">
        <v>57</v>
      </c>
      <c r="G39" s="588">
        <v>68</v>
      </c>
      <c r="H39" s="588">
        <v>66</v>
      </c>
      <c r="I39" s="588">
        <v>67</v>
      </c>
      <c r="J39" s="689">
        <v>54</v>
      </c>
      <c r="K39" s="689"/>
      <c r="L39" s="689"/>
      <c r="M39" s="689"/>
    </row>
    <row r="40" spans="1:13" ht="15">
      <c r="A40" s="455"/>
      <c r="B40" s="360"/>
      <c r="C40" s="360"/>
      <c r="D40" s="360"/>
      <c r="E40" s="360"/>
      <c r="F40" s="588"/>
      <c r="G40" s="588"/>
      <c r="H40" s="588"/>
      <c r="I40" s="588"/>
      <c r="J40" s="689"/>
      <c r="K40" s="689"/>
      <c r="L40" s="689"/>
      <c r="M40" s="689"/>
    </row>
    <row r="41" spans="1:13" ht="15">
      <c r="A41" s="477" t="s">
        <v>826</v>
      </c>
      <c r="B41" s="374"/>
      <c r="C41" s="374"/>
      <c r="D41" s="374"/>
      <c r="E41" s="374"/>
      <c r="F41" s="595"/>
      <c r="G41" s="595"/>
      <c r="H41" s="595"/>
      <c r="I41" s="595"/>
      <c r="J41" s="710"/>
      <c r="K41" s="710"/>
      <c r="L41" s="710"/>
      <c r="M41" s="710"/>
    </row>
    <row r="42" spans="1:13" ht="15">
      <c r="A42" s="464" t="s">
        <v>641</v>
      </c>
      <c r="B42" s="360">
        <v>376</v>
      </c>
      <c r="C42" s="360">
        <v>364</v>
      </c>
      <c r="D42" s="360">
        <v>362</v>
      </c>
      <c r="E42" s="360">
        <v>354</v>
      </c>
      <c r="F42" s="588">
        <v>349.41800000000001</v>
      </c>
      <c r="G42" s="588">
        <v>342.947</v>
      </c>
      <c r="H42" s="588">
        <v>340.822</v>
      </c>
      <c r="I42" s="588">
        <v>332.5</v>
      </c>
      <c r="J42" s="689">
        <v>320</v>
      </c>
      <c r="K42" s="689"/>
      <c r="L42" s="689"/>
      <c r="M42" s="689"/>
    </row>
    <row r="43" spans="1:13" ht="15">
      <c r="A43" s="468" t="s">
        <v>943</v>
      </c>
      <c r="B43" s="290">
        <v>533</v>
      </c>
      <c r="C43" s="290">
        <v>518</v>
      </c>
      <c r="D43" s="290">
        <v>513</v>
      </c>
      <c r="E43" s="290">
        <v>509</v>
      </c>
      <c r="F43" s="597">
        <v>505.41199999999998</v>
      </c>
      <c r="G43" s="597">
        <v>497.11500000000001</v>
      </c>
      <c r="H43" s="597">
        <v>542.89099999999996</v>
      </c>
      <c r="I43" s="597">
        <v>545.20000000000005</v>
      </c>
      <c r="J43" s="711">
        <v>542</v>
      </c>
      <c r="K43" s="711"/>
      <c r="L43" s="711"/>
      <c r="M43" s="711"/>
    </row>
    <row r="44" spans="1:13" ht="15">
      <c r="A44" s="468" t="s">
        <v>944</v>
      </c>
      <c r="B44" s="290">
        <v>254</v>
      </c>
      <c r="C44" s="290">
        <v>256</v>
      </c>
      <c r="D44" s="290">
        <v>261</v>
      </c>
      <c r="E44" s="290">
        <v>256.649</v>
      </c>
      <c r="F44" s="597">
        <v>262.13799999999998</v>
      </c>
      <c r="G44" s="597">
        <v>263.80799999999999</v>
      </c>
      <c r="H44" s="597">
        <v>281.91899999999998</v>
      </c>
      <c r="I44" s="597">
        <v>284.39999999999998</v>
      </c>
      <c r="J44" s="711">
        <v>290</v>
      </c>
      <c r="K44" s="711"/>
      <c r="L44" s="711"/>
      <c r="M44" s="711"/>
    </row>
    <row r="45" spans="1:13">
      <c r="A45" s="377"/>
    </row>
  </sheetData>
  <mergeCells count="3">
    <mergeCell ref="B4:E4"/>
    <mergeCell ref="J4:M4"/>
    <mergeCell ref="F4:I4"/>
  </mergeCells>
  <phoneticPr fontId="12" type="noConversion"/>
  <pageMargins left="0.53" right="0.52" top="0.67" bottom="0.984251969" header="0.5" footer="0.5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 enableFormatConditionsCalculation="0">
    <tabColor indexed="24"/>
    <pageSetUpPr fitToPage="1"/>
  </sheetPr>
  <dimension ref="A3:V37"/>
  <sheetViews>
    <sheetView showGridLines="0" view="pageBreakPreview" zoomScale="60" zoomScaleNormal="60" workbookViewId="0">
      <selection activeCell="B1" sqref="B1:E1048576"/>
    </sheetView>
  </sheetViews>
  <sheetFormatPr defaultColWidth="9.140625" defaultRowHeight="12.75"/>
  <cols>
    <col min="1" max="1" width="76.7109375" customWidth="1"/>
    <col min="2" max="5" width="10.7109375" customWidth="1"/>
    <col min="6" max="9" width="10.85546875" customWidth="1"/>
  </cols>
  <sheetData>
    <row r="3" spans="1:22" ht="16.5" thickBot="1">
      <c r="A3" s="465" t="s">
        <v>859</v>
      </c>
      <c r="B3" s="845" t="s">
        <v>816</v>
      </c>
      <c r="C3" s="845"/>
      <c r="D3" s="845"/>
      <c r="E3" s="845"/>
      <c r="F3" s="845" t="s">
        <v>816</v>
      </c>
      <c r="G3" s="845"/>
      <c r="H3" s="845"/>
      <c r="I3" s="845"/>
    </row>
    <row r="4" spans="1:22" ht="16.5" thickBot="1">
      <c r="A4" s="449"/>
      <c r="B4" s="849">
        <v>2008</v>
      </c>
      <c r="C4" s="850"/>
      <c r="D4" s="850"/>
      <c r="E4" s="851"/>
      <c r="F4" s="846">
        <v>2009</v>
      </c>
      <c r="G4" s="847"/>
      <c r="H4" s="847"/>
      <c r="I4" s="848"/>
    </row>
    <row r="5" spans="1:22" ht="16.5" thickBot="1">
      <c r="A5" s="450" t="s">
        <v>842</v>
      </c>
      <c r="B5" s="451" t="s">
        <v>821</v>
      </c>
      <c r="C5" s="451" t="s">
        <v>822</v>
      </c>
      <c r="D5" s="451" t="s">
        <v>824</v>
      </c>
      <c r="E5" s="451" t="s">
        <v>825</v>
      </c>
      <c r="F5" s="452" t="s">
        <v>821</v>
      </c>
      <c r="G5" s="452" t="s">
        <v>822</v>
      </c>
      <c r="H5" s="452" t="s">
        <v>824</v>
      </c>
      <c r="I5" s="453" t="s">
        <v>825</v>
      </c>
    </row>
    <row r="6" spans="1:22" ht="15.75">
      <c r="A6" s="454" t="s">
        <v>236</v>
      </c>
      <c r="B6" s="359">
        <f>'Adjustments Kyivstar'!CM13</f>
        <v>2408</v>
      </c>
      <c r="C6" s="359">
        <f>'Adjustments Kyivstar'!CN13</f>
        <v>2575</v>
      </c>
      <c r="D6" s="359">
        <f>'Adjustments Kyivstar'!CO13</f>
        <v>2876</v>
      </c>
      <c r="E6" s="359">
        <f>'Adjustments Kyivstar'!CP13</f>
        <v>2748</v>
      </c>
      <c r="F6" s="360" t="e">
        <f>'Adjustments Kyivstar'!DB13</f>
        <v>#REF!</v>
      </c>
      <c r="G6" s="360" t="e">
        <f>'Adjustments Kyivstar'!DC13</f>
        <v>#REF!</v>
      </c>
      <c r="H6" s="360" t="e">
        <f>'Adjustments Kyivstar'!DD13</f>
        <v>#REF!</v>
      </c>
      <c r="I6" s="360" t="e">
        <f>'Adjustments Kyivstar'!DE13</f>
        <v>#REF!</v>
      </c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</row>
    <row r="7" spans="1:22" ht="15.75">
      <c r="A7" s="455" t="s">
        <v>344</v>
      </c>
      <c r="B7" s="359">
        <f>'Adjustments Kyivstar'!CM14</f>
        <v>617</v>
      </c>
      <c r="C7" s="359">
        <f>'Adjustments Kyivstar'!CN14</f>
        <v>691</v>
      </c>
      <c r="D7" s="359">
        <f>'Adjustments Kyivstar'!CO14</f>
        <v>864</v>
      </c>
      <c r="E7" s="359">
        <f>'Adjustments Kyivstar'!CP14</f>
        <v>739</v>
      </c>
      <c r="F7" s="360" t="e">
        <f>'Adjustments Kyivstar'!DB14</f>
        <v>#REF!</v>
      </c>
      <c r="G7" s="360" t="e">
        <f>'Adjustments Kyivstar'!DC14</f>
        <v>#REF!</v>
      </c>
      <c r="H7" s="360" t="e">
        <f>'Adjustments Kyivstar'!DD14</f>
        <v>#REF!</v>
      </c>
      <c r="I7" s="360" t="e">
        <f>'Adjustments Kyivstar'!DE14</f>
        <v>#REF!</v>
      </c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</row>
    <row r="8" spans="1:22" ht="15.75">
      <c r="A8" s="456" t="s">
        <v>18</v>
      </c>
      <c r="B8" s="361">
        <f t="shared" ref="B8:I8" si="0">SUM(B6:B7)</f>
        <v>3025</v>
      </c>
      <c r="C8" s="361">
        <f t="shared" si="0"/>
        <v>3266</v>
      </c>
      <c r="D8" s="361">
        <f t="shared" si="0"/>
        <v>3740</v>
      </c>
      <c r="E8" s="361">
        <f t="shared" si="0"/>
        <v>3487</v>
      </c>
      <c r="F8" s="362" t="e">
        <f t="shared" si="0"/>
        <v>#REF!</v>
      </c>
      <c r="G8" s="362" t="e">
        <f t="shared" si="0"/>
        <v>#REF!</v>
      </c>
      <c r="H8" s="362" t="e">
        <f t="shared" si="0"/>
        <v>#REF!</v>
      </c>
      <c r="I8" s="362" t="e">
        <f t="shared" si="0"/>
        <v>#REF!</v>
      </c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</row>
    <row r="9" spans="1:22" ht="15.75">
      <c r="A9" s="455" t="s">
        <v>869</v>
      </c>
      <c r="B9" s="359">
        <f>'Adjustments Kyivstar'!CM15</f>
        <v>42</v>
      </c>
      <c r="C9" s="359">
        <f>'Adjustments Kyivstar'!CN15</f>
        <v>55</v>
      </c>
      <c r="D9" s="359">
        <f>'Adjustments Kyivstar'!CO15</f>
        <v>62</v>
      </c>
      <c r="E9" s="359">
        <f>'Adjustments Kyivstar'!CP15</f>
        <v>12</v>
      </c>
      <c r="F9" s="360" t="e">
        <f>'Adjustments Kyivstar'!DB15</f>
        <v>#REF!</v>
      </c>
      <c r="G9" s="360" t="e">
        <f>'Adjustments Kyivstar'!DC15</f>
        <v>#REF!</v>
      </c>
      <c r="H9" s="360" t="e">
        <f>'Adjustments Kyivstar'!DD15</f>
        <v>#REF!</v>
      </c>
      <c r="I9" s="360" t="e">
        <f>'Adjustments Kyivstar'!DE15</f>
        <v>#REF!</v>
      </c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</row>
    <row r="10" spans="1:22" ht="15.75">
      <c r="A10" s="456" t="s">
        <v>235</v>
      </c>
      <c r="B10" s="363">
        <f t="shared" ref="B10:I10" si="1">SUM(B8:B9)</f>
        <v>3067</v>
      </c>
      <c r="C10" s="363">
        <f t="shared" si="1"/>
        <v>3321</v>
      </c>
      <c r="D10" s="363">
        <f t="shared" si="1"/>
        <v>3802</v>
      </c>
      <c r="E10" s="363">
        <f t="shared" si="1"/>
        <v>3499</v>
      </c>
      <c r="F10" s="364" t="e">
        <f t="shared" si="1"/>
        <v>#REF!</v>
      </c>
      <c r="G10" s="364" t="e">
        <f t="shared" si="1"/>
        <v>#REF!</v>
      </c>
      <c r="H10" s="364" t="e">
        <f t="shared" si="1"/>
        <v>#REF!</v>
      </c>
      <c r="I10" s="364" t="e">
        <f t="shared" si="1"/>
        <v>#REF!</v>
      </c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</row>
    <row r="11" spans="1:22" ht="15.75">
      <c r="A11" s="455" t="s">
        <v>340</v>
      </c>
      <c r="B11" s="365">
        <f>'Adjustments Kyivstar'!CM16</f>
        <v>26</v>
      </c>
      <c r="C11" s="365">
        <f>'Adjustments Kyivstar'!CN16</f>
        <v>28</v>
      </c>
      <c r="D11" s="365">
        <f>'Adjustments Kyivstar'!CO16</f>
        <v>37</v>
      </c>
      <c r="E11" s="365">
        <f>'Adjustments Kyivstar'!CP16</f>
        <v>54</v>
      </c>
      <c r="F11" s="366" t="e">
        <f>'Adjustments Kyivstar'!DB16</f>
        <v>#REF!</v>
      </c>
      <c r="G11" s="366" t="e">
        <f>'Adjustments Kyivstar'!DC16</f>
        <v>#REF!</v>
      </c>
      <c r="H11" s="366" t="e">
        <f>'Adjustments Kyivstar'!DD16</f>
        <v>#REF!</v>
      </c>
      <c r="I11" s="366" t="e">
        <f>'Adjustments Kyivstar'!DE16</f>
        <v>#REF!</v>
      </c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</row>
    <row r="12" spans="1:22" ht="18.75">
      <c r="A12" s="457" t="s">
        <v>599</v>
      </c>
      <c r="B12" s="367">
        <f>'Adjustments Kyivstar'!CM17</f>
        <v>3093</v>
      </c>
      <c r="C12" s="367">
        <f>'Adjustments Kyivstar'!CN17</f>
        <v>3349</v>
      </c>
      <c r="D12" s="367">
        <f>'Adjustments Kyivstar'!CO17</f>
        <v>3839</v>
      </c>
      <c r="E12" s="367">
        <f>'Adjustments Kyivstar'!CP17</f>
        <v>3553</v>
      </c>
      <c r="F12" s="368" t="e">
        <f>'Adjustments Kyivstar'!DB17</f>
        <v>#REF!</v>
      </c>
      <c r="G12" s="368" t="e">
        <f>'Adjustments Kyivstar'!DC17</f>
        <v>#REF!</v>
      </c>
      <c r="H12" s="368" t="e">
        <f>'Adjustments Kyivstar'!DD17</f>
        <v>#REF!</v>
      </c>
      <c r="I12" s="368" t="e">
        <f>'Adjustments Kyivstar'!DE17</f>
        <v>#REF!</v>
      </c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</row>
    <row r="13" spans="1:22" ht="18.75">
      <c r="A13" s="458" t="s">
        <v>600</v>
      </c>
      <c r="B13" s="359">
        <f>'Adjustments Kyivstar'!CM20</f>
        <v>6</v>
      </c>
      <c r="C13" s="359">
        <f>'Adjustments Kyivstar'!CN20</f>
        <v>8</v>
      </c>
      <c r="D13" s="359">
        <f>'Adjustments Kyivstar'!CO20</f>
        <v>7</v>
      </c>
      <c r="E13" s="359">
        <f>'Adjustments Kyivstar'!CP20</f>
        <v>10</v>
      </c>
      <c r="F13" s="360" t="e">
        <f>'Adjustments Kyivstar'!DB20</f>
        <v>#REF!</v>
      </c>
      <c r="G13" s="360" t="e">
        <f>'Adjustments Kyivstar'!DC20</f>
        <v>#REF!</v>
      </c>
      <c r="H13" s="360" t="e">
        <f>'Adjustments Kyivstar'!DD20</f>
        <v>#REF!</v>
      </c>
      <c r="I13" s="360" t="e">
        <f>'Adjustments Kyivstar'!DE20</f>
        <v>#REF!</v>
      </c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</row>
    <row r="14" spans="1:22" ht="15.75">
      <c r="A14" s="459"/>
      <c r="B14" s="369"/>
      <c r="C14" s="369"/>
      <c r="D14" s="369"/>
      <c r="E14" s="369"/>
      <c r="F14" s="370"/>
      <c r="G14" s="370"/>
      <c r="H14" s="370"/>
      <c r="I14" s="370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</row>
    <row r="15" spans="1:22" ht="15.75">
      <c r="A15" s="460" t="s">
        <v>868</v>
      </c>
      <c r="B15" s="359">
        <f>'Adjustments Kyivstar'!CM32</f>
        <v>1872</v>
      </c>
      <c r="C15" s="359">
        <f>'Adjustments Kyivstar'!CN32</f>
        <v>2012</v>
      </c>
      <c r="D15" s="359">
        <f>'Adjustments Kyivstar'!CO32</f>
        <v>2366</v>
      </c>
      <c r="E15" s="359">
        <f>'Adjustments Kyivstar'!CP32</f>
        <v>1808</v>
      </c>
      <c r="F15" s="360" t="e">
        <f>'Adjustments Kyivstar'!DB32</f>
        <v>#REF!</v>
      </c>
      <c r="G15" s="360" t="e">
        <f>'Adjustments Kyivstar'!DC32</f>
        <v>#REF!</v>
      </c>
      <c r="H15" s="360" t="e">
        <f>'Adjustments Kyivstar'!DD32</f>
        <v>#REF!</v>
      </c>
      <c r="I15" s="360" t="e">
        <f>'Adjustments Kyivstar'!DE32</f>
        <v>#REF!</v>
      </c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2" ht="15.75">
      <c r="A16" s="455" t="s">
        <v>770</v>
      </c>
      <c r="B16" s="359">
        <f>'Adjustments Kyivstar'!CM35</f>
        <v>-8</v>
      </c>
      <c r="C16" s="359">
        <f>'Adjustments Kyivstar'!CN35</f>
        <v>-21</v>
      </c>
      <c r="D16" s="359">
        <f>'Adjustments Kyivstar'!CO35</f>
        <v>-30</v>
      </c>
      <c r="E16" s="359">
        <f>'Adjustments Kyivstar'!CP35</f>
        <v>89</v>
      </c>
      <c r="F16" s="360" t="e">
        <f>SUM('Adjustments Kyivstar'!DB34:DB37)</f>
        <v>#REF!</v>
      </c>
      <c r="G16" s="360" t="e">
        <f>SUM('Adjustments Kyivstar'!DC34:DC37)</f>
        <v>#REF!</v>
      </c>
      <c r="H16" s="360" t="e">
        <f>SUM('Adjustments Kyivstar'!DD34:DD37)</f>
        <v>#REF!</v>
      </c>
      <c r="I16" s="360" t="e">
        <f>SUM('Adjustments Kyivstar'!DE34:DE37)</f>
        <v>#REF!</v>
      </c>
      <c r="K16" s="585"/>
      <c r="L16" s="585"/>
      <c r="M16" s="585"/>
      <c r="N16" s="585"/>
      <c r="O16" s="585"/>
      <c r="P16" s="585"/>
      <c r="Q16" s="585"/>
      <c r="R16" s="585"/>
      <c r="S16" s="585"/>
      <c r="T16" s="585"/>
      <c r="U16" s="585"/>
      <c r="V16" s="585"/>
    </row>
    <row r="17" spans="1:22" ht="15.75">
      <c r="A17" s="461" t="s">
        <v>852</v>
      </c>
      <c r="B17" s="359">
        <f>'Adjustments Kyivstar'!CM38</f>
        <v>1864</v>
      </c>
      <c r="C17" s="359">
        <f>'Adjustments Kyivstar'!CN38</f>
        <v>1991</v>
      </c>
      <c r="D17" s="359">
        <f>'Adjustments Kyivstar'!CO38</f>
        <v>2336</v>
      </c>
      <c r="E17" s="359">
        <f>'Adjustments Kyivstar'!CP38</f>
        <v>1897</v>
      </c>
      <c r="F17" s="360" t="e">
        <f>'Adjustments Kyivstar'!DB38</f>
        <v>#REF!</v>
      </c>
      <c r="G17" s="360" t="e">
        <f>'Adjustments Kyivstar'!DC38</f>
        <v>#REF!</v>
      </c>
      <c r="H17" s="360" t="e">
        <f>'Adjustments Kyivstar'!DD38</f>
        <v>#REF!</v>
      </c>
      <c r="I17" s="360" t="e">
        <f>'Adjustments Kyivstar'!DE38</f>
        <v>#REF!</v>
      </c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</row>
    <row r="18" spans="1:22" ht="18.75">
      <c r="A18" s="455" t="s">
        <v>586</v>
      </c>
      <c r="B18" s="359">
        <f>-'Adjustments Kyivstar'!CM41-'Adjustments Kyivstar'!CM40+'Adjustments Kyivstar'!CM73</f>
        <v>426</v>
      </c>
      <c r="C18" s="359">
        <f>-'Adjustments Kyivstar'!CN41-'Adjustments Kyivstar'!CN40+'Adjustments Kyivstar'!CN73</f>
        <v>416</v>
      </c>
      <c r="D18" s="359">
        <f>-'Adjustments Kyivstar'!CO41-'Adjustments Kyivstar'!CO40+'Adjustments Kyivstar'!CO73</f>
        <v>441</v>
      </c>
      <c r="E18" s="359">
        <f>-'Adjustments Kyivstar'!CP41-'Adjustments Kyivstar'!CP40+'Adjustments Kyivstar'!CP73</f>
        <v>480</v>
      </c>
      <c r="F18" s="360" t="e">
        <f>-'Adjustments Kyivstar'!DB41-'Adjustments Kyivstar'!DB40+'Adjustments Kyivstar'!DB73</f>
        <v>#REF!</v>
      </c>
      <c r="G18" s="360" t="e">
        <f>-'Adjustments Kyivstar'!DC41-'Adjustments Kyivstar'!DC40+'Adjustments Kyivstar'!DC73</f>
        <v>#REF!</v>
      </c>
      <c r="H18" s="360" t="e">
        <f>-'Adjustments Kyivstar'!DD41-'Adjustments Kyivstar'!DD40+'Adjustments Kyivstar'!DD73</f>
        <v>#REF!</v>
      </c>
      <c r="I18" s="360" t="e">
        <f>-'Adjustments Kyivstar'!DE41-'Adjustments Kyivstar'!DE40+'Adjustments Kyivstar'!DE73</f>
        <v>#REF!</v>
      </c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</row>
    <row r="19" spans="1:22" ht="18.75">
      <c r="A19" s="462" t="s">
        <v>166</v>
      </c>
      <c r="B19" s="359">
        <f>-'Adjustments Kyivstar'!CM42</f>
        <v>-1</v>
      </c>
      <c r="C19" s="359">
        <f>-'Adjustments Kyivstar'!CN42</f>
        <v>1</v>
      </c>
      <c r="D19" s="359">
        <f>-'Adjustments Kyivstar'!CO42</f>
        <v>0</v>
      </c>
      <c r="E19" s="359">
        <f>-'Adjustments Kyivstar'!CP42</f>
        <v>248</v>
      </c>
      <c r="F19" s="360" t="e">
        <f>-'Adjustments Kyivstar'!DB42</f>
        <v>#REF!</v>
      </c>
      <c r="G19" s="360" t="e">
        <f>-'Adjustments Kyivstar'!DC42</f>
        <v>#REF!</v>
      </c>
      <c r="H19" s="360" t="e">
        <f>-'Adjustments Kyivstar'!DD42</f>
        <v>#REF!</v>
      </c>
      <c r="I19" s="360" t="e">
        <f>-'Adjustments Kyivstar'!DE42</f>
        <v>#REF!</v>
      </c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</row>
    <row r="20" spans="1:22" ht="15.75">
      <c r="A20" s="456" t="s">
        <v>849</v>
      </c>
      <c r="B20" s="367">
        <f t="shared" ref="B20:I20" si="2">B17-B18-B19</f>
        <v>1439</v>
      </c>
      <c r="C20" s="367">
        <f t="shared" si="2"/>
        <v>1574</v>
      </c>
      <c r="D20" s="367">
        <f t="shared" si="2"/>
        <v>1895</v>
      </c>
      <c r="E20" s="367">
        <f t="shared" si="2"/>
        <v>1169</v>
      </c>
      <c r="F20" s="368" t="e">
        <f t="shared" si="2"/>
        <v>#REF!</v>
      </c>
      <c r="G20" s="368" t="e">
        <f t="shared" si="2"/>
        <v>#REF!</v>
      </c>
      <c r="H20" s="368" t="e">
        <f t="shared" si="2"/>
        <v>#REF!</v>
      </c>
      <c r="I20" s="368" t="e">
        <f t="shared" si="2"/>
        <v>#REF!</v>
      </c>
      <c r="K20" s="585"/>
      <c r="L20" s="585"/>
      <c r="M20" s="585"/>
      <c r="N20" s="585"/>
      <c r="O20" s="585"/>
      <c r="P20" s="585"/>
      <c r="Q20" s="585"/>
      <c r="R20" s="585"/>
      <c r="S20" s="585"/>
      <c r="T20" s="585"/>
      <c r="U20" s="585"/>
      <c r="V20" s="585"/>
    </row>
    <row r="21" spans="1:22" ht="18.75">
      <c r="A21" s="458" t="s">
        <v>813</v>
      </c>
      <c r="B21" s="359">
        <f>-'Adjustments Kyivstar'!CM40+'Adjustments Kyivstar'!CM73</f>
        <v>0</v>
      </c>
      <c r="C21" s="359">
        <f>-'Adjustments Kyivstar'!CN40+'Adjustments Kyivstar'!CN73</f>
        <v>-1</v>
      </c>
      <c r="D21" s="359">
        <f>-'Adjustments Kyivstar'!CO40+'Adjustments Kyivstar'!CO73</f>
        <v>0</v>
      </c>
      <c r="E21" s="359">
        <f>-'Adjustments Kyivstar'!CP40+'Adjustments Kyivstar'!CP73</f>
        <v>-1</v>
      </c>
      <c r="F21" s="360" t="e">
        <f>-'Adjustments Kyivstar'!DB40+'Adjustments Kyivstar'!DB73</f>
        <v>#REF!</v>
      </c>
      <c r="G21" s="360" t="e">
        <f>-'Adjustments Kyivstar'!DC40+'Adjustments Kyivstar'!DC73</f>
        <v>#REF!</v>
      </c>
      <c r="H21" s="360" t="e">
        <f>-'Adjustments Kyivstar'!DD40+'Adjustments Kyivstar'!DD73</f>
        <v>#REF!</v>
      </c>
      <c r="I21" s="360" t="e">
        <f>-'Adjustments Kyivstar'!DE40+'Adjustments Kyivstar'!DE73</f>
        <v>#REF!</v>
      </c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</row>
    <row r="22" spans="1:22" ht="18.75">
      <c r="A22" s="458" t="s">
        <v>165</v>
      </c>
      <c r="B22" s="359">
        <v>0</v>
      </c>
      <c r="C22" s="359">
        <v>0</v>
      </c>
      <c r="D22" s="359">
        <v>0</v>
      </c>
      <c r="E22" s="359">
        <v>0</v>
      </c>
      <c r="F22" s="360">
        <v>0</v>
      </c>
      <c r="G22" s="360">
        <v>1</v>
      </c>
      <c r="H22" s="360">
        <v>2</v>
      </c>
      <c r="I22" s="360">
        <v>3</v>
      </c>
      <c r="K22" s="585"/>
      <c r="L22" s="585"/>
      <c r="M22" s="585"/>
      <c r="N22" s="585"/>
      <c r="O22" s="585"/>
      <c r="P22" s="585"/>
      <c r="Q22" s="585"/>
      <c r="R22" s="585"/>
      <c r="S22" s="585"/>
      <c r="T22" s="585"/>
      <c r="U22" s="585"/>
      <c r="V22" s="585"/>
    </row>
    <row r="23" spans="1:22" ht="15.75">
      <c r="A23" s="455"/>
      <c r="B23" s="359"/>
      <c r="C23" s="359"/>
      <c r="D23" s="359"/>
      <c r="E23" s="359"/>
      <c r="F23" s="360"/>
      <c r="G23" s="360"/>
      <c r="H23" s="360"/>
      <c r="I23" s="360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</row>
    <row r="24" spans="1:22" ht="15.75">
      <c r="A24" s="455" t="s">
        <v>772</v>
      </c>
      <c r="B24" s="371">
        <f t="shared" ref="B24:I24" si="3">B15/B12*100</f>
        <v>60.523763336566439</v>
      </c>
      <c r="C24" s="371">
        <f t="shared" si="3"/>
        <v>60.077635114959691</v>
      </c>
      <c r="D24" s="371">
        <f t="shared" si="3"/>
        <v>61.630632977337854</v>
      </c>
      <c r="E24" s="371">
        <f t="shared" si="3"/>
        <v>50.886574725584012</v>
      </c>
      <c r="F24" s="372" t="e">
        <f t="shared" si="3"/>
        <v>#REF!</v>
      </c>
      <c r="G24" s="372" t="e">
        <f t="shared" si="3"/>
        <v>#REF!</v>
      </c>
      <c r="H24" s="372" t="e">
        <f t="shared" si="3"/>
        <v>#REF!</v>
      </c>
      <c r="I24" s="372" t="e">
        <f t="shared" si="3"/>
        <v>#REF!</v>
      </c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5"/>
      <c r="V24" s="585"/>
    </row>
    <row r="25" spans="1:22" ht="15.75">
      <c r="A25" s="455" t="s">
        <v>237</v>
      </c>
      <c r="B25" s="371">
        <f t="shared" ref="B25:I25" si="4">B17/B12*100</f>
        <v>60.265114775299068</v>
      </c>
      <c r="C25" s="371">
        <f t="shared" si="4"/>
        <v>59.450582263362193</v>
      </c>
      <c r="D25" s="371">
        <f t="shared" si="4"/>
        <v>60.849179473821302</v>
      </c>
      <c r="E25" s="371">
        <f t="shared" si="4"/>
        <v>53.391500140726144</v>
      </c>
      <c r="F25" s="372" t="e">
        <f t="shared" si="4"/>
        <v>#REF!</v>
      </c>
      <c r="G25" s="372" t="e">
        <f t="shared" si="4"/>
        <v>#REF!</v>
      </c>
      <c r="H25" s="372" t="e">
        <f t="shared" si="4"/>
        <v>#REF!</v>
      </c>
      <c r="I25" s="372" t="e">
        <f t="shared" si="4"/>
        <v>#REF!</v>
      </c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ht="15.75">
      <c r="A26" s="455" t="s">
        <v>238</v>
      </c>
      <c r="B26" s="371">
        <f>B20/B12*100</f>
        <v>46.52440995796961</v>
      </c>
      <c r="C26" s="371">
        <f>C20/C12*100</f>
        <v>46.999104210212003</v>
      </c>
      <c r="D26" s="371">
        <f t="shared" ref="D26:I26" si="5">D20/D12*100</f>
        <v>49.361812972128163</v>
      </c>
      <c r="E26" s="371">
        <f t="shared" si="5"/>
        <v>32.901773149451166</v>
      </c>
      <c r="F26" s="372" t="e">
        <f t="shared" si="5"/>
        <v>#REF!</v>
      </c>
      <c r="G26" s="372" t="e">
        <f t="shared" si="5"/>
        <v>#REF!</v>
      </c>
      <c r="H26" s="372" t="e">
        <f t="shared" si="5"/>
        <v>#REF!</v>
      </c>
      <c r="I26" s="372" t="e">
        <f t="shared" si="5"/>
        <v>#REF!</v>
      </c>
      <c r="K26" s="585"/>
      <c r="L26" s="585"/>
      <c r="M26" s="585"/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ht="15.75">
      <c r="A27" s="455" t="s">
        <v>239</v>
      </c>
      <c r="B27" s="359">
        <f>'Adjustments Kyivstar'!CM75</f>
        <v>340</v>
      </c>
      <c r="C27" s="359">
        <f>'Adjustments Kyivstar'!CN75</f>
        <v>404</v>
      </c>
      <c r="D27" s="359">
        <f>'Adjustments Kyivstar'!CO75</f>
        <v>486</v>
      </c>
      <c r="E27" s="359">
        <f>'Adjustments Kyivstar'!CP75</f>
        <v>866</v>
      </c>
      <c r="F27" s="360" t="e">
        <f>'Adjustments Kyivstar'!DB75</f>
        <v>#REF!</v>
      </c>
      <c r="G27" s="360" t="e">
        <f>'Adjustments Kyivstar'!DC75</f>
        <v>#REF!</v>
      </c>
      <c r="H27" s="360" t="e">
        <f>'Adjustments Kyivstar'!DD75</f>
        <v>#REF!</v>
      </c>
      <c r="I27" s="360" t="e">
        <f>'Adjustments Kyivstar'!DE75</f>
        <v>#REF!</v>
      </c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ht="15.75">
      <c r="A28" s="455" t="s">
        <v>12</v>
      </c>
      <c r="B28" s="359">
        <f>'Adjustments Kyivstar'!CM76</f>
        <v>0</v>
      </c>
      <c r="C28" s="359">
        <f>'Adjustments Kyivstar'!CN76</f>
        <v>0</v>
      </c>
      <c r="D28" s="359">
        <f>'Adjustments Kyivstar'!CO76</f>
        <v>0</v>
      </c>
      <c r="E28" s="359">
        <f>'Adjustments Kyivstar'!CP76</f>
        <v>0</v>
      </c>
      <c r="F28" s="360" t="e">
        <f>'Adjustments Kyivstar'!DB76</f>
        <v>#REF!</v>
      </c>
      <c r="G28" s="360" t="e">
        <f>'Adjustments Kyivstar'!DC76</f>
        <v>#REF!</v>
      </c>
      <c r="H28" s="360" t="e">
        <f>'Adjustments Kyivstar'!DD76</f>
        <v>#REF!</v>
      </c>
      <c r="I28" s="360" t="e">
        <f>'Adjustments Kyivstar'!DE76</f>
        <v>#REF!</v>
      </c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</row>
    <row r="29" spans="1:22" ht="15.75">
      <c r="A29" s="463"/>
      <c r="B29" s="373"/>
      <c r="C29" s="373"/>
      <c r="D29" s="373"/>
      <c r="E29" s="373"/>
      <c r="F29" s="374"/>
      <c r="G29" s="374"/>
      <c r="H29" s="374"/>
      <c r="I29" s="374"/>
      <c r="K29" s="585"/>
      <c r="L29" s="585"/>
      <c r="M29" s="585"/>
      <c r="N29" s="585"/>
      <c r="O29" s="585"/>
      <c r="P29" s="585"/>
      <c r="Q29" s="585"/>
      <c r="R29" s="585"/>
      <c r="S29" s="585"/>
      <c r="T29" s="585"/>
      <c r="U29" s="585"/>
      <c r="V29" s="585"/>
    </row>
    <row r="30" spans="1:22" ht="15.75">
      <c r="A30" s="464" t="s">
        <v>580</v>
      </c>
      <c r="B30" s="359" t="e">
        <v>#REF!</v>
      </c>
      <c r="C30" s="359" t="e">
        <v>#REF!</v>
      </c>
      <c r="D30" s="359" t="e">
        <v>#REF!</v>
      </c>
      <c r="E30" s="359" t="e">
        <v>#REF!</v>
      </c>
      <c r="F30" s="360" t="e">
        <v>#REF!</v>
      </c>
      <c r="G30" s="360" t="e">
        <v>#REF!</v>
      </c>
      <c r="H30" s="360" t="e">
        <v>#REF!</v>
      </c>
      <c r="I30" s="360" t="e">
        <v>#REF!</v>
      </c>
      <c r="K30" s="585"/>
      <c r="L30" s="585"/>
      <c r="M30" s="585"/>
      <c r="N30" s="585"/>
      <c r="O30" s="585"/>
      <c r="P30" s="585"/>
      <c r="Q30" s="585"/>
      <c r="R30" s="585"/>
      <c r="S30" s="585"/>
      <c r="T30" s="585"/>
      <c r="U30" s="585"/>
      <c r="V30" s="585"/>
    </row>
    <row r="31" spans="1:22" ht="15.75">
      <c r="A31" s="455" t="s">
        <v>578</v>
      </c>
      <c r="B31" s="359" t="e">
        <v>#REF!</v>
      </c>
      <c r="C31" s="359" t="e">
        <v>#REF!</v>
      </c>
      <c r="D31" s="359" t="e">
        <v>#REF!</v>
      </c>
      <c r="E31" s="359" t="e">
        <v>#REF!</v>
      </c>
      <c r="F31" s="360" t="e">
        <v>#REF!</v>
      </c>
      <c r="G31" s="360" t="e">
        <v>#REF!</v>
      </c>
      <c r="H31" s="360" t="e">
        <v>#REF!</v>
      </c>
      <c r="I31" s="360" t="e">
        <v>#REF!</v>
      </c>
      <c r="K31" s="585"/>
      <c r="L31" s="585"/>
      <c r="M31" s="585"/>
      <c r="N31" s="585"/>
      <c r="O31" s="585"/>
      <c r="P31" s="585"/>
      <c r="Q31" s="585"/>
      <c r="R31" s="585"/>
      <c r="S31" s="585"/>
      <c r="T31" s="585"/>
      <c r="U31" s="585"/>
      <c r="V31" s="585"/>
    </row>
    <row r="32" spans="1:22" ht="15.75">
      <c r="A32" s="455" t="s">
        <v>575</v>
      </c>
      <c r="B32" s="359" t="e">
        <v>#REF!</v>
      </c>
      <c r="C32" s="359" t="e">
        <v>#REF!</v>
      </c>
      <c r="D32" s="359" t="e">
        <v>#REF!</v>
      </c>
      <c r="E32" s="359" t="e">
        <v>#REF!</v>
      </c>
      <c r="F32" s="360" t="e">
        <v>#REF!</v>
      </c>
      <c r="G32" s="360" t="e">
        <v>#REF!</v>
      </c>
      <c r="H32" s="360" t="e">
        <v>#REF!</v>
      </c>
      <c r="I32" s="360" t="e">
        <v>#REF!</v>
      </c>
      <c r="K32" s="585"/>
      <c r="L32" s="585"/>
      <c r="M32" s="585"/>
      <c r="N32" s="585"/>
      <c r="O32" s="585"/>
      <c r="P32" s="585"/>
      <c r="Q32" s="585"/>
      <c r="R32" s="585"/>
      <c r="S32" s="585"/>
      <c r="T32" s="585"/>
      <c r="U32" s="585"/>
      <c r="V32" s="585"/>
    </row>
    <row r="33" spans="1:22" ht="15.75">
      <c r="A33" s="455" t="s">
        <v>576</v>
      </c>
      <c r="B33" s="359" t="e">
        <v>#REF!</v>
      </c>
      <c r="C33" s="359" t="e">
        <v>#REF!</v>
      </c>
      <c r="D33" s="359" t="e">
        <v>#REF!</v>
      </c>
      <c r="E33" s="359" t="e">
        <v>#REF!</v>
      </c>
      <c r="F33" s="360" t="e">
        <v>#REF!</v>
      </c>
      <c r="G33" s="360" t="e">
        <v>#REF!</v>
      </c>
      <c r="H33" s="360" t="e">
        <v>#REF!</v>
      </c>
      <c r="I33" s="360" t="e">
        <v>#REF!</v>
      </c>
      <c r="K33" s="585"/>
      <c r="L33" s="585"/>
      <c r="M33" s="585"/>
      <c r="N33" s="585"/>
      <c r="O33" s="585"/>
      <c r="P33" s="585"/>
      <c r="Q33" s="585"/>
      <c r="R33" s="585"/>
      <c r="S33" s="585"/>
      <c r="T33" s="585"/>
      <c r="U33" s="585"/>
      <c r="V33" s="585"/>
    </row>
    <row r="34" spans="1:22" ht="15.75">
      <c r="A34" s="455" t="s">
        <v>579</v>
      </c>
      <c r="B34" s="359" t="e">
        <v>#REF!</v>
      </c>
      <c r="C34" s="359" t="e">
        <v>#REF!</v>
      </c>
      <c r="D34" s="359" t="e">
        <v>#REF!</v>
      </c>
      <c r="E34" s="359" t="e">
        <v>#REF!</v>
      </c>
      <c r="F34" s="360" t="e">
        <v>#REF!</v>
      </c>
      <c r="G34" s="360" t="e">
        <v>#REF!</v>
      </c>
      <c r="H34" s="360" t="e">
        <v>#REF!</v>
      </c>
      <c r="I34" s="360" t="e">
        <v>#REF!</v>
      </c>
      <c r="K34" s="585"/>
      <c r="L34" s="585"/>
      <c r="M34" s="585"/>
      <c r="N34" s="585"/>
      <c r="O34" s="585"/>
      <c r="P34" s="585"/>
      <c r="Q34" s="585"/>
      <c r="R34" s="585"/>
      <c r="S34" s="585"/>
      <c r="T34" s="585"/>
      <c r="U34" s="585"/>
      <c r="V34" s="585"/>
    </row>
    <row r="35" spans="1:22" ht="15.75">
      <c r="A35" s="462" t="s">
        <v>578</v>
      </c>
      <c r="B35" s="373" t="e">
        <v>#REF!</v>
      </c>
      <c r="C35" s="373" t="e">
        <v>#REF!</v>
      </c>
      <c r="D35" s="373" t="e">
        <v>#REF!</v>
      </c>
      <c r="E35" s="373" t="e">
        <v>#REF!</v>
      </c>
      <c r="F35" s="374" t="e">
        <v>#REF!</v>
      </c>
      <c r="G35" s="374" t="e">
        <v>#REF!</v>
      </c>
      <c r="H35" s="374" t="e">
        <v>#REF!</v>
      </c>
      <c r="I35" s="374" t="e">
        <v>#REF!</v>
      </c>
      <c r="K35" s="585"/>
      <c r="L35" s="585"/>
      <c r="M35" s="585"/>
      <c r="N35" s="585"/>
      <c r="O35" s="585"/>
      <c r="P35" s="585"/>
      <c r="Q35" s="585"/>
      <c r="R35" s="585"/>
      <c r="S35" s="585"/>
      <c r="T35" s="585"/>
      <c r="U35" s="585"/>
      <c r="V35" s="585"/>
    </row>
    <row r="37" spans="1:22">
      <c r="A37" t="s">
        <v>317</v>
      </c>
    </row>
  </sheetData>
  <mergeCells count="4">
    <mergeCell ref="F3:I3"/>
    <mergeCell ref="F4:I4"/>
    <mergeCell ref="B4:E4"/>
    <mergeCell ref="B3:E3"/>
  </mergeCells>
  <phoneticPr fontId="12" type="noConversion"/>
  <pageMargins left="0.35" right="0.31" top="0.984251969" bottom="0.984251969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N12" sqref="N12"/>
    </sheetView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134</v>
      </c>
      <c r="B3" s="845"/>
      <c r="C3" s="845"/>
      <c r="D3" s="845"/>
      <c r="E3" s="845"/>
      <c r="F3" s="822"/>
      <c r="G3" s="822"/>
      <c r="H3" s="822"/>
      <c r="I3" s="822"/>
      <c r="J3" s="822"/>
      <c r="K3" s="822"/>
      <c r="L3" s="822"/>
      <c r="M3" s="822"/>
    </row>
    <row r="4" spans="1:22" ht="16.5" thickBot="1">
      <c r="A4" s="449"/>
      <c r="B4" s="846">
        <v>2011</v>
      </c>
      <c r="C4" s="847"/>
      <c r="D4" s="847"/>
      <c r="E4" s="848"/>
      <c r="F4" s="855">
        <v>2012</v>
      </c>
      <c r="G4" s="841"/>
      <c r="H4" s="841"/>
      <c r="I4" s="856"/>
      <c r="J4" s="852">
        <v>2013</v>
      </c>
      <c r="K4" s="853"/>
      <c r="L4" s="853"/>
      <c r="M4" s="854"/>
    </row>
    <row r="5" spans="1:22" ht="16.5" thickBot="1">
      <c r="A5" s="450" t="s">
        <v>842</v>
      </c>
      <c r="B5" s="452" t="s">
        <v>821</v>
      </c>
      <c r="C5" s="452" t="s">
        <v>822</v>
      </c>
      <c r="D5" s="452" t="s">
        <v>824</v>
      </c>
      <c r="E5" s="453" t="s">
        <v>825</v>
      </c>
      <c r="F5" s="586" t="s">
        <v>821</v>
      </c>
      <c r="G5" s="586" t="s">
        <v>822</v>
      </c>
      <c r="H5" s="586" t="s">
        <v>824</v>
      </c>
      <c r="I5" s="587" t="s">
        <v>825</v>
      </c>
      <c r="J5" s="687" t="s">
        <v>821</v>
      </c>
      <c r="K5" s="687" t="s">
        <v>822</v>
      </c>
      <c r="L5" s="687" t="s">
        <v>824</v>
      </c>
      <c r="M5" s="713" t="s">
        <v>825</v>
      </c>
    </row>
    <row r="6" spans="1:22" ht="15.75">
      <c r="A6" s="454" t="s">
        <v>236</v>
      </c>
      <c r="B6" s="360">
        <v>806.30541488489996</v>
      </c>
      <c r="C6" s="360">
        <v>877.1059398020999</v>
      </c>
      <c r="D6" s="360">
        <v>885.9803466282001</v>
      </c>
      <c r="E6" s="360">
        <v>777.41693126480004</v>
      </c>
      <c r="F6" s="588">
        <v>746.40043384319995</v>
      </c>
      <c r="G6" s="588">
        <v>748.08548761600002</v>
      </c>
      <c r="H6" s="588">
        <v>825.15050491100033</v>
      </c>
      <c r="I6" s="588">
        <v>820.63630577039976</v>
      </c>
      <c r="J6" s="689">
        <v>740.84697278989995</v>
      </c>
      <c r="K6" s="689"/>
      <c r="L6" s="689"/>
      <c r="M6" s="689"/>
      <c r="N6" s="585"/>
      <c r="O6" s="585"/>
      <c r="P6" s="585"/>
      <c r="Q6" s="585"/>
      <c r="R6" s="585"/>
      <c r="S6" s="585"/>
      <c r="T6" s="585"/>
      <c r="U6" s="585"/>
      <c r="V6" s="585"/>
    </row>
    <row r="7" spans="1:22" ht="15.75">
      <c r="A7" s="455" t="s">
        <v>344</v>
      </c>
      <c r="B7" s="360">
        <v>192.70313701660004</v>
      </c>
      <c r="C7" s="360">
        <v>208.78881234539992</v>
      </c>
      <c r="D7" s="360">
        <v>204.69920802680014</v>
      </c>
      <c r="E7" s="360">
        <v>182.75121212719989</v>
      </c>
      <c r="F7" s="588">
        <v>152.53057756159998</v>
      </c>
      <c r="G7" s="588">
        <v>147.48063101439996</v>
      </c>
      <c r="H7" s="588">
        <v>149.82755630760005</v>
      </c>
      <c r="I7" s="588">
        <v>155.77743900489997</v>
      </c>
      <c r="J7" s="689">
        <v>114.05415911530001</v>
      </c>
      <c r="K7" s="689"/>
      <c r="L7" s="689"/>
      <c r="M7" s="689"/>
      <c r="N7" s="585"/>
      <c r="O7" s="585"/>
      <c r="P7" s="585"/>
      <c r="Q7" s="585"/>
      <c r="R7" s="585"/>
      <c r="S7" s="585"/>
      <c r="T7" s="585"/>
      <c r="U7" s="585"/>
      <c r="V7" s="585"/>
    </row>
    <row r="8" spans="1:22" ht="15.75">
      <c r="A8" s="456" t="s">
        <v>18</v>
      </c>
      <c r="B8" s="362">
        <v>999.00855190150003</v>
      </c>
      <c r="C8" s="362">
        <v>1085.8947521474997</v>
      </c>
      <c r="D8" s="362">
        <v>1090.6795546550002</v>
      </c>
      <c r="E8" s="362">
        <v>960.16814339199982</v>
      </c>
      <c r="F8" s="589">
        <v>898.93101140479996</v>
      </c>
      <c r="G8" s="589">
        <v>895.56611863039996</v>
      </c>
      <c r="H8" s="589">
        <v>974.97806121860049</v>
      </c>
      <c r="I8" s="589">
        <v>976.41374477529962</v>
      </c>
      <c r="J8" s="690">
        <v>854.90113190519992</v>
      </c>
      <c r="K8" s="690"/>
      <c r="L8" s="690"/>
      <c r="M8" s="690"/>
      <c r="N8" s="585"/>
      <c r="O8" s="585"/>
      <c r="P8" s="585"/>
      <c r="Q8" s="585"/>
      <c r="R8" s="585"/>
      <c r="S8" s="585"/>
      <c r="T8" s="585"/>
      <c r="U8" s="585"/>
      <c r="V8" s="585"/>
    </row>
    <row r="9" spans="1:22" ht="15.75">
      <c r="A9" s="455" t="s">
        <v>869</v>
      </c>
      <c r="B9" s="360">
        <v>24.664497850299998</v>
      </c>
      <c r="C9" s="360">
        <v>24.212634212700006</v>
      </c>
      <c r="D9" s="360">
        <v>27.711421946599998</v>
      </c>
      <c r="E9" s="360">
        <v>17.995033382399996</v>
      </c>
      <c r="F9" s="588">
        <v>19.704440985599998</v>
      </c>
      <c r="G9" s="588">
        <v>20.793030937599998</v>
      </c>
      <c r="H9" s="588">
        <v>28.693255540400003</v>
      </c>
      <c r="I9" s="588">
        <v>16.616315245199999</v>
      </c>
      <c r="J9" s="689">
        <v>17.418136967999999</v>
      </c>
      <c r="K9" s="689"/>
      <c r="L9" s="689"/>
      <c r="M9" s="689"/>
      <c r="N9" s="585"/>
      <c r="O9" s="585"/>
      <c r="P9" s="585"/>
      <c r="Q9" s="585"/>
      <c r="R9" s="585"/>
      <c r="S9" s="585"/>
      <c r="T9" s="585"/>
      <c r="U9" s="585"/>
      <c r="V9" s="585"/>
    </row>
    <row r="10" spans="1:22" ht="15.75">
      <c r="A10" s="456" t="s">
        <v>235</v>
      </c>
      <c r="B10" s="364">
        <v>1023.6730497518</v>
      </c>
      <c r="C10" s="364">
        <v>1110.1073863601996</v>
      </c>
      <c r="D10" s="364">
        <v>1118.3909766016004</v>
      </c>
      <c r="E10" s="364">
        <v>978.16317677439929</v>
      </c>
      <c r="F10" s="590">
        <v>918.63545239039991</v>
      </c>
      <c r="G10" s="590">
        <v>916.35914956800002</v>
      </c>
      <c r="H10" s="590">
        <v>1003.6713167590005</v>
      </c>
      <c r="I10" s="590">
        <v>993.0300600204996</v>
      </c>
      <c r="J10" s="691">
        <v>872.31926887319992</v>
      </c>
      <c r="K10" s="691"/>
      <c r="L10" s="691"/>
      <c r="M10" s="691"/>
      <c r="N10" s="585"/>
      <c r="O10" s="585"/>
      <c r="P10" s="585"/>
      <c r="Q10" s="585"/>
      <c r="R10" s="585"/>
      <c r="S10" s="585"/>
      <c r="T10" s="585"/>
      <c r="U10" s="585"/>
      <c r="V10" s="585"/>
    </row>
    <row r="11" spans="1:22" ht="15.75">
      <c r="A11" s="455" t="s">
        <v>340</v>
      </c>
      <c r="B11" s="366">
        <v>54.155794016800002</v>
      </c>
      <c r="C11" s="366">
        <v>50.611681339200004</v>
      </c>
      <c r="D11" s="366">
        <v>67.301601927199982</v>
      </c>
      <c r="E11" s="366">
        <v>86.039244796800006</v>
      </c>
      <c r="F11" s="591">
        <v>45.719596083199995</v>
      </c>
      <c r="G11" s="591">
        <v>48.825958092800015</v>
      </c>
      <c r="H11" s="591">
        <v>56.648516615599974</v>
      </c>
      <c r="I11" s="591">
        <v>107.46665132960004</v>
      </c>
      <c r="J11" s="692">
        <v>57.438683551700002</v>
      </c>
      <c r="K11" s="692"/>
      <c r="L11" s="692"/>
      <c r="M11" s="692"/>
      <c r="N11" s="585"/>
      <c r="O11" s="585"/>
      <c r="P11" s="585"/>
      <c r="Q11" s="585"/>
      <c r="R11" s="585"/>
      <c r="S11" s="585"/>
      <c r="T11" s="585"/>
      <c r="U11" s="585"/>
      <c r="V11" s="585"/>
    </row>
    <row r="12" spans="1:22" ht="18.75">
      <c r="A12" s="457" t="s">
        <v>599</v>
      </c>
      <c r="B12" s="368">
        <v>1077.8288437686001</v>
      </c>
      <c r="C12" s="368">
        <v>1160.7190676993996</v>
      </c>
      <c r="D12" s="368">
        <v>1185.6925785288004</v>
      </c>
      <c r="E12" s="368">
        <v>1064.2024215711995</v>
      </c>
      <c r="F12" s="592">
        <v>964.35504847359994</v>
      </c>
      <c r="G12" s="592">
        <v>965.18510766079999</v>
      </c>
      <c r="H12" s="592">
        <v>1060.3198333746006</v>
      </c>
      <c r="I12" s="592">
        <v>1100.4967113500993</v>
      </c>
      <c r="J12" s="693">
        <v>929.75795242489994</v>
      </c>
      <c r="K12" s="693"/>
      <c r="L12" s="693"/>
      <c r="M12" s="693"/>
      <c r="N12" s="585"/>
      <c r="O12" s="585"/>
      <c r="P12" s="585"/>
      <c r="Q12" s="585"/>
      <c r="R12" s="585"/>
      <c r="S12" s="585"/>
      <c r="T12" s="585"/>
      <c r="U12" s="585"/>
      <c r="V12" s="585"/>
    </row>
    <row r="13" spans="1:22" ht="18.75">
      <c r="A13" s="458" t="s">
        <v>600</v>
      </c>
      <c r="B13" s="360">
        <v>5.7696193757999996</v>
      </c>
      <c r="C13" s="360">
        <v>6.8382734202000002</v>
      </c>
      <c r="D13" s="360">
        <v>7.5178239432000016</v>
      </c>
      <c r="E13" s="360">
        <v>6.9111312247999983</v>
      </c>
      <c r="F13" s="588">
        <v>5.5936280832000005</v>
      </c>
      <c r="G13" s="588">
        <v>3.9418229248000003</v>
      </c>
      <c r="H13" s="588">
        <v>6.2302494458000002</v>
      </c>
      <c r="I13" s="588">
        <v>4.581361069099998</v>
      </c>
      <c r="J13" s="689">
        <v>3.8664162488000002</v>
      </c>
      <c r="K13" s="689"/>
      <c r="L13" s="689"/>
      <c r="M13" s="689"/>
      <c r="N13" s="585"/>
      <c r="O13" s="585"/>
      <c r="P13" s="585"/>
      <c r="Q13" s="585"/>
      <c r="R13" s="585"/>
      <c r="S13" s="585"/>
      <c r="T13" s="585"/>
      <c r="U13" s="585"/>
      <c r="V13" s="585"/>
    </row>
    <row r="14" spans="1:22" ht="15.75">
      <c r="A14" s="459"/>
      <c r="B14" s="370"/>
      <c r="C14" s="370"/>
      <c r="D14" s="370"/>
      <c r="E14" s="370"/>
      <c r="F14" s="593"/>
      <c r="G14" s="593"/>
      <c r="H14" s="593"/>
      <c r="I14" s="593"/>
      <c r="J14" s="712"/>
      <c r="K14" s="712"/>
      <c r="L14" s="712"/>
      <c r="M14" s="712"/>
      <c r="N14" s="585"/>
      <c r="O14" s="585"/>
      <c r="P14" s="585"/>
      <c r="Q14" s="585"/>
      <c r="R14" s="585"/>
      <c r="S14" s="585"/>
      <c r="T14" s="585"/>
      <c r="U14" s="585"/>
      <c r="V14" s="585"/>
    </row>
    <row r="15" spans="1:22" ht="15.75">
      <c r="A15" s="460" t="s">
        <v>868</v>
      </c>
      <c r="B15" s="360">
        <v>377.33649120579997</v>
      </c>
      <c r="C15" s="360">
        <v>416.17324961820003</v>
      </c>
      <c r="D15" s="360">
        <v>448.45106453599999</v>
      </c>
      <c r="E15" s="360">
        <v>295.07961155199996</v>
      </c>
      <c r="F15" s="588">
        <v>350.60498972160002</v>
      </c>
      <c r="G15" s="588">
        <v>339.27031948799998</v>
      </c>
      <c r="H15" s="588">
        <v>321.00005182559994</v>
      </c>
      <c r="I15" s="588">
        <v>305.76048205309996</v>
      </c>
      <c r="J15" s="689">
        <v>355.16503777549997</v>
      </c>
      <c r="K15" s="689"/>
      <c r="L15" s="689"/>
      <c r="M15" s="689"/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2" ht="15.75">
      <c r="A16" s="455" t="s">
        <v>770</v>
      </c>
      <c r="B16" s="360">
        <v>-2.6718985657000003</v>
      </c>
      <c r="C16" s="360">
        <v>-20.143694376299997</v>
      </c>
      <c r="D16" s="360">
        <v>-6.9058598964000026</v>
      </c>
      <c r="E16" s="360">
        <v>-36.116255293600005</v>
      </c>
      <c r="F16" s="588">
        <v>-11.5553998592</v>
      </c>
      <c r="G16" s="588">
        <v>-2.3617784832000002</v>
      </c>
      <c r="H16" s="588">
        <v>4.9274037415999992</v>
      </c>
      <c r="I16" s="588">
        <v>-4.5318887228999998</v>
      </c>
      <c r="J16" s="689">
        <v>-11.443430381100001</v>
      </c>
      <c r="K16" s="689"/>
      <c r="L16" s="689"/>
      <c r="M16" s="689"/>
      <c r="N16" s="585"/>
      <c r="O16" s="585"/>
      <c r="P16" s="585"/>
      <c r="Q16" s="585"/>
      <c r="R16" s="585"/>
      <c r="S16" s="585"/>
      <c r="T16" s="585"/>
      <c r="U16" s="585"/>
      <c r="V16" s="585"/>
    </row>
    <row r="17" spans="1:22" ht="15.75">
      <c r="A17" s="461" t="s">
        <v>852</v>
      </c>
      <c r="B17" s="360">
        <v>374.66459264009995</v>
      </c>
      <c r="C17" s="360">
        <v>396.02955524190008</v>
      </c>
      <c r="D17" s="360">
        <v>441.5452046396</v>
      </c>
      <c r="E17" s="360">
        <v>258.96335625839993</v>
      </c>
      <c r="F17" s="588">
        <v>339.04958986240001</v>
      </c>
      <c r="G17" s="588">
        <v>336.90854100479999</v>
      </c>
      <c r="H17" s="588">
        <v>325.9274555671999</v>
      </c>
      <c r="I17" s="588">
        <v>301.22859333019994</v>
      </c>
      <c r="J17" s="689">
        <v>343.72160739439994</v>
      </c>
      <c r="K17" s="689"/>
      <c r="L17" s="689"/>
      <c r="M17" s="689"/>
      <c r="N17" s="585"/>
      <c r="O17" s="585"/>
      <c r="P17" s="585"/>
      <c r="Q17" s="585"/>
      <c r="R17" s="585"/>
      <c r="S17" s="585"/>
      <c r="T17" s="585"/>
      <c r="U17" s="585"/>
      <c r="V17" s="585"/>
    </row>
    <row r="18" spans="1:22" ht="15.75">
      <c r="A18" s="455" t="s">
        <v>941</v>
      </c>
      <c r="B18" s="360">
        <v>-197.06493669061999</v>
      </c>
      <c r="C18" s="360">
        <v>-224.28288116315005</v>
      </c>
      <c r="D18" s="360">
        <v>-179.42061816272587</v>
      </c>
      <c r="E18" s="360">
        <v>-129.73174974877406</v>
      </c>
      <c r="F18" s="588">
        <v>-100.95829791906101</v>
      </c>
      <c r="G18" s="588">
        <v>-103.52429242247899</v>
      </c>
      <c r="H18" s="588">
        <v>-97.892848358980984</v>
      </c>
      <c r="I18" s="588">
        <v>-74.249757529746034</v>
      </c>
      <c r="J18" s="689">
        <v>-88.571424827499996</v>
      </c>
      <c r="K18" s="689"/>
      <c r="L18" s="689"/>
      <c r="M18" s="689"/>
      <c r="N18" s="585"/>
      <c r="O18" s="585"/>
      <c r="P18" s="585"/>
      <c r="Q18" s="585"/>
      <c r="R18" s="585"/>
      <c r="S18" s="585"/>
      <c r="T18" s="585"/>
      <c r="U18" s="585"/>
      <c r="V18" s="585"/>
    </row>
    <row r="19" spans="1:22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9">
        <v>0</v>
      </c>
      <c r="K19" s="689"/>
      <c r="L19" s="689"/>
      <c r="M19" s="689"/>
      <c r="N19" s="585"/>
      <c r="O19" s="585"/>
      <c r="P19" s="585"/>
      <c r="Q19" s="585"/>
      <c r="R19" s="585"/>
      <c r="S19" s="585"/>
      <c r="T19" s="585"/>
      <c r="U19" s="585"/>
      <c r="V19" s="585"/>
    </row>
    <row r="20" spans="1:22" ht="15.75">
      <c r="A20" s="456" t="s">
        <v>849</v>
      </c>
      <c r="B20" s="368">
        <v>177.59965594947997</v>
      </c>
      <c r="C20" s="368">
        <v>171.74667407875003</v>
      </c>
      <c r="D20" s="368">
        <v>262.12458647687413</v>
      </c>
      <c r="E20" s="368">
        <v>129.23160650962586</v>
      </c>
      <c r="F20" s="592">
        <v>238.091291943339</v>
      </c>
      <c r="G20" s="592">
        <v>233.38424858232099</v>
      </c>
      <c r="H20" s="592">
        <v>228.03460720821897</v>
      </c>
      <c r="I20" s="592">
        <v>226.97883580045391</v>
      </c>
      <c r="J20" s="693">
        <v>255.15018256689996</v>
      </c>
      <c r="K20" s="693"/>
      <c r="L20" s="693"/>
      <c r="M20" s="693"/>
      <c r="N20" s="585"/>
      <c r="O20" s="585"/>
      <c r="P20" s="585"/>
      <c r="Q20" s="585"/>
      <c r="R20" s="585"/>
      <c r="S20" s="585"/>
      <c r="T20" s="585"/>
      <c r="U20" s="585"/>
      <c r="V20" s="585"/>
    </row>
    <row r="21" spans="1:22" ht="15.75">
      <c r="A21" s="455"/>
      <c r="B21" s="360"/>
      <c r="C21" s="360"/>
      <c r="D21" s="360"/>
      <c r="E21" s="360"/>
      <c r="F21" s="588"/>
      <c r="G21" s="588"/>
      <c r="H21" s="588"/>
      <c r="I21" s="588"/>
      <c r="J21" s="689"/>
      <c r="K21" s="689"/>
      <c r="L21" s="689"/>
      <c r="M21" s="689"/>
      <c r="N21" s="585"/>
      <c r="O21" s="585"/>
      <c r="P21" s="585"/>
      <c r="Q21" s="585"/>
      <c r="R21" s="585"/>
      <c r="S21" s="585"/>
      <c r="T21" s="585"/>
      <c r="U21" s="585"/>
      <c r="V21" s="585"/>
    </row>
    <row r="22" spans="1:22" ht="15.75">
      <c r="A22" s="455" t="s">
        <v>772</v>
      </c>
      <c r="B22" s="372">
        <v>35.008943524507366</v>
      </c>
      <c r="C22" s="372">
        <v>35.85477840413833</v>
      </c>
      <c r="D22" s="372">
        <v>37.821866532422355</v>
      </c>
      <c r="E22" s="372">
        <v>27.727771105457677</v>
      </c>
      <c r="F22" s="594">
        <v>36.356421867293015</v>
      </c>
      <c r="G22" s="594">
        <v>35.150803384259376</v>
      </c>
      <c r="H22" s="594">
        <v>30.27388922868462</v>
      </c>
      <c r="I22" s="594">
        <v>27.783861496322899</v>
      </c>
      <c r="J22" s="708">
        <v>38.199731107348391</v>
      </c>
      <c r="K22" s="708"/>
      <c r="L22" s="708"/>
      <c r="M22" s="708"/>
      <c r="N22" s="585"/>
      <c r="O22" s="585"/>
      <c r="P22" s="585"/>
      <c r="Q22" s="585"/>
      <c r="R22" s="585"/>
      <c r="S22" s="585"/>
      <c r="T22" s="585"/>
      <c r="U22" s="585"/>
      <c r="V22" s="585"/>
    </row>
    <row r="23" spans="1:22" ht="15.75">
      <c r="A23" s="455" t="s">
        <v>237</v>
      </c>
      <c r="B23" s="372">
        <v>34.76104715569636</v>
      </c>
      <c r="C23" s="372">
        <v>34.119328807688973</v>
      </c>
      <c r="D23" s="372">
        <v>37.239433950701326</v>
      </c>
      <c r="E23" s="372">
        <v>24.334031854209066</v>
      </c>
      <c r="F23" s="594">
        <v>35.158170260948431</v>
      </c>
      <c r="G23" s="594">
        <v>34.906106438103215</v>
      </c>
      <c r="H23" s="594">
        <v>30.738598421751195</v>
      </c>
      <c r="I23" s="594">
        <v>27.372057564865415</v>
      </c>
      <c r="J23" s="708">
        <v>36.968934387486577</v>
      </c>
      <c r="K23" s="708"/>
      <c r="L23" s="708"/>
      <c r="M23" s="708"/>
      <c r="N23" s="585"/>
      <c r="O23" s="585"/>
      <c r="P23" s="585"/>
      <c r="Q23" s="585"/>
      <c r="R23" s="585"/>
      <c r="S23" s="585"/>
      <c r="T23" s="585"/>
      <c r="U23" s="585"/>
      <c r="V23" s="585"/>
    </row>
    <row r="24" spans="1:22" ht="15.75">
      <c r="A24" s="455" t="s">
        <v>238</v>
      </c>
      <c r="B24" s="372">
        <v>16.477537874056836</v>
      </c>
      <c r="C24" s="372">
        <v>14.796575576134895</v>
      </c>
      <c r="D24" s="372">
        <v>22.107297559550943</v>
      </c>
      <c r="E24" s="372">
        <v>12.143517425832107</v>
      </c>
      <c r="F24" s="594">
        <v>24.689173590182843</v>
      </c>
      <c r="G24" s="594">
        <v>24.180257934972243</v>
      </c>
      <c r="H24" s="594">
        <v>21.506209733196282</v>
      </c>
      <c r="I24" s="594">
        <v>20.625126223411812</v>
      </c>
      <c r="J24" s="708">
        <v>27.442645895250827</v>
      </c>
      <c r="K24" s="708"/>
      <c r="L24" s="708"/>
      <c r="M24" s="708"/>
      <c r="N24" s="585"/>
      <c r="O24" s="585"/>
      <c r="P24" s="585"/>
      <c r="Q24" s="585"/>
      <c r="R24" s="585"/>
      <c r="S24" s="585"/>
      <c r="T24" s="585"/>
      <c r="U24" s="585"/>
      <c r="V24" s="585"/>
    </row>
    <row r="25" spans="1:22" ht="15.75">
      <c r="A25" s="455"/>
      <c r="B25" s="372"/>
      <c r="C25" s="372"/>
      <c r="D25" s="372"/>
      <c r="E25" s="372"/>
      <c r="F25" s="594"/>
      <c r="G25" s="594"/>
      <c r="H25" s="594"/>
      <c r="I25" s="594"/>
      <c r="J25" s="708"/>
      <c r="K25" s="708"/>
      <c r="L25" s="708"/>
      <c r="M25" s="708"/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ht="15.75">
      <c r="A26" s="455" t="s">
        <v>239</v>
      </c>
      <c r="B26" s="360">
        <v>61.241499711774402</v>
      </c>
      <c r="C26" s="360">
        <v>60.988644740584597</v>
      </c>
      <c r="D26" s="360">
        <v>62.18854663532899</v>
      </c>
      <c r="E26" s="360">
        <v>241.40810971445302</v>
      </c>
      <c r="F26" s="588">
        <v>261.52987543856301</v>
      </c>
      <c r="G26" s="588">
        <v>88.262278271248988</v>
      </c>
      <c r="H26" s="588">
        <v>83.597582160872037</v>
      </c>
      <c r="I26" s="588">
        <v>63.915089309913014</v>
      </c>
      <c r="J26" s="689">
        <v>62.230943295000003</v>
      </c>
      <c r="K26" s="689"/>
      <c r="L26" s="689"/>
      <c r="M26" s="689"/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9">
        <v>0</v>
      </c>
      <c r="K27" s="689"/>
      <c r="L27" s="689"/>
      <c r="M27" s="689"/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ht="15.75">
      <c r="A28" s="463"/>
      <c r="B28" s="374"/>
      <c r="C28" s="374"/>
      <c r="D28" s="374"/>
      <c r="E28" s="374"/>
      <c r="F28" s="595"/>
      <c r="G28" s="595"/>
      <c r="H28" s="595"/>
      <c r="I28" s="595"/>
      <c r="J28" s="710"/>
      <c r="K28" s="710"/>
      <c r="L28" s="710"/>
      <c r="M28" s="710"/>
      <c r="N28" s="585"/>
      <c r="O28" s="585"/>
      <c r="P28" s="585"/>
      <c r="Q28" s="585"/>
      <c r="R28" s="585"/>
      <c r="S28" s="585"/>
      <c r="T28" s="585"/>
      <c r="U28" s="585"/>
      <c r="V28" s="585"/>
    </row>
    <row r="29" spans="1:22" ht="15.75">
      <c r="A29" s="464" t="s">
        <v>574</v>
      </c>
      <c r="B29" s="360">
        <v>3393</v>
      </c>
      <c r="C29" s="360">
        <v>3370</v>
      </c>
      <c r="D29" s="360">
        <v>3349</v>
      </c>
      <c r="E29" s="360">
        <v>3370</v>
      </c>
      <c r="F29" s="588">
        <v>3310</v>
      </c>
      <c r="G29" s="588">
        <v>3263</v>
      </c>
      <c r="H29" s="588">
        <v>3265</v>
      </c>
      <c r="I29" s="588">
        <v>3322</v>
      </c>
      <c r="J29" s="689">
        <v>3253</v>
      </c>
      <c r="K29" s="689"/>
      <c r="L29" s="689"/>
      <c r="M29" s="689"/>
      <c r="N29" s="585"/>
      <c r="O29" s="585"/>
      <c r="P29" s="585"/>
      <c r="Q29" s="585"/>
      <c r="R29" s="585"/>
      <c r="S29" s="585"/>
      <c r="T29" s="585"/>
      <c r="U29" s="585"/>
      <c r="V29" s="585"/>
    </row>
    <row r="30" spans="1:22" ht="15.75">
      <c r="A30" s="455" t="s">
        <v>578</v>
      </c>
      <c r="B30" s="360">
        <v>1725</v>
      </c>
      <c r="C30" s="360">
        <v>1681</v>
      </c>
      <c r="D30" s="360">
        <v>1645</v>
      </c>
      <c r="E30" s="360">
        <v>1651</v>
      </c>
      <c r="F30" s="588">
        <v>1594</v>
      </c>
      <c r="G30" s="588">
        <v>1539</v>
      </c>
      <c r="H30" s="588">
        <v>1511</v>
      </c>
      <c r="I30" s="588">
        <v>1547</v>
      </c>
      <c r="J30" s="689">
        <v>1492</v>
      </c>
      <c r="K30" s="689"/>
      <c r="L30" s="689"/>
      <c r="M30" s="689"/>
      <c r="N30" s="585"/>
      <c r="O30" s="585"/>
      <c r="P30" s="585"/>
      <c r="Q30" s="585"/>
      <c r="R30" s="585"/>
      <c r="S30" s="585"/>
      <c r="T30" s="585"/>
      <c r="U30" s="585"/>
      <c r="V30" s="585"/>
    </row>
    <row r="31" spans="1:22" ht="15.75">
      <c r="A31" s="455" t="s">
        <v>575</v>
      </c>
      <c r="B31" s="360">
        <v>180</v>
      </c>
      <c r="C31" s="360">
        <v>190</v>
      </c>
      <c r="D31" s="360">
        <v>190</v>
      </c>
      <c r="E31" s="360">
        <v>189</v>
      </c>
      <c r="F31" s="588">
        <v>186</v>
      </c>
      <c r="G31" s="588">
        <v>190</v>
      </c>
      <c r="H31" s="588">
        <v>189</v>
      </c>
      <c r="I31" s="588">
        <v>188</v>
      </c>
      <c r="J31" s="689">
        <v>194</v>
      </c>
      <c r="K31" s="689"/>
      <c r="L31" s="689"/>
      <c r="M31" s="689"/>
      <c r="N31" s="585"/>
      <c r="O31" s="585"/>
      <c r="P31" s="585"/>
      <c r="Q31" s="585"/>
      <c r="R31" s="585"/>
      <c r="S31" s="585"/>
      <c r="T31" s="585"/>
      <c r="U31" s="585"/>
      <c r="V31" s="585"/>
    </row>
    <row r="32" spans="1:22" ht="15.75">
      <c r="A32" s="455" t="s">
        <v>576</v>
      </c>
      <c r="B32" s="360">
        <v>97</v>
      </c>
      <c r="C32" s="360">
        <v>108</v>
      </c>
      <c r="D32" s="360">
        <v>108</v>
      </c>
      <c r="E32" s="360">
        <v>96</v>
      </c>
      <c r="F32" s="588">
        <v>90</v>
      </c>
      <c r="G32" s="588">
        <v>91</v>
      </c>
      <c r="H32" s="588">
        <v>99</v>
      </c>
      <c r="I32" s="588">
        <v>99</v>
      </c>
      <c r="J32" s="689">
        <v>87</v>
      </c>
      <c r="K32" s="689"/>
      <c r="L32" s="689"/>
      <c r="M32" s="689"/>
      <c r="N32" s="585"/>
      <c r="O32" s="585"/>
      <c r="P32" s="585"/>
      <c r="Q32" s="585"/>
      <c r="R32" s="585"/>
      <c r="S32" s="585"/>
      <c r="T32" s="585"/>
      <c r="U32" s="585"/>
      <c r="V32" s="585"/>
    </row>
    <row r="33" spans="1:22" ht="15.75">
      <c r="A33" s="455" t="s">
        <v>579</v>
      </c>
      <c r="B33" s="360">
        <v>154</v>
      </c>
      <c r="C33" s="360">
        <v>166</v>
      </c>
      <c r="D33" s="360">
        <v>162</v>
      </c>
      <c r="E33" s="360">
        <v>141</v>
      </c>
      <c r="F33" s="588">
        <v>135</v>
      </c>
      <c r="G33" s="588">
        <v>134</v>
      </c>
      <c r="H33" s="588">
        <v>144</v>
      </c>
      <c r="I33" s="588">
        <v>143</v>
      </c>
      <c r="J33" s="689">
        <v>128</v>
      </c>
      <c r="K33" s="689"/>
      <c r="L33" s="689"/>
      <c r="M33" s="689"/>
      <c r="N33" s="585"/>
      <c r="O33" s="585"/>
      <c r="P33" s="585"/>
      <c r="Q33" s="585"/>
      <c r="R33" s="585"/>
      <c r="S33" s="585"/>
      <c r="T33" s="585"/>
      <c r="U33" s="585"/>
      <c r="V33" s="585"/>
    </row>
    <row r="34" spans="1:22" ht="15.75">
      <c r="A34" s="462" t="s">
        <v>578</v>
      </c>
      <c r="B34" s="374">
        <v>44</v>
      </c>
      <c r="C34" s="374">
        <v>50</v>
      </c>
      <c r="D34" s="374">
        <v>53</v>
      </c>
      <c r="E34" s="374">
        <v>48</v>
      </c>
      <c r="F34" s="595">
        <v>41</v>
      </c>
      <c r="G34" s="595">
        <v>44</v>
      </c>
      <c r="H34" s="595">
        <v>48</v>
      </c>
      <c r="I34" s="595">
        <v>47</v>
      </c>
      <c r="J34" s="710">
        <v>39</v>
      </c>
      <c r="K34" s="710"/>
      <c r="L34" s="710"/>
      <c r="M34" s="710"/>
      <c r="N34" s="585"/>
      <c r="O34" s="585"/>
      <c r="P34" s="585"/>
      <c r="Q34" s="585"/>
      <c r="R34" s="585"/>
      <c r="S34" s="585"/>
      <c r="T34" s="585"/>
      <c r="U34" s="585"/>
      <c r="V34" s="585"/>
    </row>
  </sheetData>
  <mergeCells count="4">
    <mergeCell ref="B4:E4"/>
    <mergeCell ref="J4:M4"/>
    <mergeCell ref="B3:E3"/>
    <mergeCell ref="F4:I4"/>
  </mergeCells>
  <phoneticPr fontId="12" type="noConversion"/>
  <pageMargins left="0.36" right="0.28999999999999998" top="0.984251969" bottom="0.984251969" header="0.5" footer="0.5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 and summary" ma:contentTypeID="0x0101006D399FD464004C9BB7D74AF768EDCBD23004002DC0D72769F3D148AA82FE9A8C1F8E1F" ma:contentTypeVersion="5" ma:contentTypeDescription="Report and summary are documents characterized by information or other content reflective of inquiry or investigation, which is tailored to the context of a given situation and audience. The purpose of reports is usually to inform." ma:contentTypeScope="" ma:versionID="ae6158fc6c8396322cc8541e454cf959">
  <xsd:schema xmlns:xsd="http://www.w3.org/2001/XMLSchema" xmlns:p="http://schemas.microsoft.com/office/2006/metadata/properties" xmlns:ns1="http://schemas.microsoft.com/sharepoint/v3" xmlns:ns2="f46af90b-0c71-4022-a74e-bf7f4981db53" targetNamespace="http://schemas.microsoft.com/office/2006/metadata/properties" ma:root="true" ma:fieldsID="6a438628900ce9c2df9e019fee1641da" ns1:_="" ns2:_="">
    <xsd:import namespace="http://schemas.microsoft.com/sharepoint/v3"/>
    <xsd:import namespace="f46af90b-0c71-4022-a74e-bf7f4981db53"/>
    <xsd:element name="properties">
      <xsd:complexType>
        <xsd:sequence>
          <xsd:element name="documentManagement">
            <xsd:complexType>
              <xsd:all>
                <xsd:element ref="ns2:WoWConfidentiality"/>
                <xsd:element ref="ns2:WoWDocumentDate"/>
                <xsd:element ref="ns1:WoWContentOwner"/>
                <xsd:element ref="ns2:WoWUniqueId" minOccurs="0"/>
                <xsd:element ref="ns2:WoWLink" minOccurs="0"/>
                <xsd:element ref="ns2:WoWRecordDate" minOccurs="0"/>
                <xsd:element ref="ns2:about" minOccurs="0"/>
                <xsd:element ref="ns2:WoWArchivePeriod" minOccurs="0"/>
                <xsd:element ref="ns2:Quarterly_x0020_Reporting" minOccurs="0"/>
                <xsd:element ref="ns2:OpCo" minOccurs="0"/>
                <xsd:element ref="ns2:Month" minOccurs="0"/>
                <xsd:element ref="ns2:Year" minOccurs="0"/>
                <xsd:element ref="ns2:Topic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WoWContentOwner" ma:index="10" ma:displayName="Information Owner" ma:description="Person responsible for the document content, either the writer of the document or a person the writer works on behalf of" ma:list="UserInfo" ma:internalName="WoWContentOwner" ma:showField="ImnNam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f46af90b-0c71-4022-a74e-bf7f4981db53" elementFormDefault="qualified">
    <xsd:import namespace="http://schemas.microsoft.com/office/2006/documentManagement/types"/>
    <xsd:element name="WoWConfidentiality" ma:index="8" ma:displayName="Confidentiality" ma:default="Open" ma:description="Level of confidentiality" ma:format="Dropdown" ma:internalName="WoWConfidentiality">
      <xsd:simpleType>
        <xsd:restriction base="dms:Choice">
          <xsd:enumeration value="Open"/>
          <xsd:enumeration value="Internal"/>
          <xsd:enumeration value="Confidential"/>
        </xsd:restriction>
      </xsd:simpleType>
    </xsd:element>
    <xsd:element name="WoWDocumentDate" ma:index="9" ma:displayName="Document Date" ma:default="[today]" ma:description="Consider for each document what the relevant date is. For historical documents, please change the date" ma:format="DateOnly" ma:internalName="WoWDocumentDate">
      <xsd:simpleType>
        <xsd:restriction base="dms:DateTime"/>
      </xsd:simpleType>
    </xsd:element>
    <xsd:element name="WoWUniqueId" ma:index="11" nillable="true" ma:displayName="Unique ID" ma:description="" ma:hidden="true" ma:internalName="WoWUniqueId">
      <xsd:simpleType>
        <xsd:restriction base="dms:Unknown"/>
      </xsd:simpleType>
    </xsd:element>
    <xsd:element name="WoWLink" ma:index="12" nillable="true" ma:displayName="Link" ma:description="Use this link when referencing this item in emails and other documents; it will always point to the latest version even when the document is moved to another location." ma:hidden="true" ma:internalName="WoWLink">
      <xsd:simpleType>
        <xsd:restriction base="dms:Unknown"/>
      </xsd:simpleType>
    </xsd:element>
    <xsd:element name="WoWRecordDate" ma:index="13" nillable="true" ma:displayName="Record Date" ma:description="" ma:hidden="true" ma:internalName="WoWRecordDate">
      <xsd:simpleType>
        <xsd:restriction base="dms:Unknown"/>
      </xsd:simpleType>
    </xsd:element>
    <xsd:element name="about" ma:index="14" nillable="true" ma:displayName="Related Topic Pages" ma:description="Related Topic Pages" ma:hidden="true" ma:internalName="about">
      <xsd:simpleType>
        <xsd:restriction base="dms:Unknown"/>
      </xsd:simpleType>
    </xsd:element>
    <xsd:element name="WoWArchivePeriod" ma:index="15" nillable="true" ma:displayName="Archive Period" ma:default="StandardPolicy" ma:description="Nominates the document to become a record, and/or defines how long the document should be kept" ma:format="Dropdown" ma:hidden="true" ma:internalName="WoWArchivePeriod">
      <xsd:simpleType>
        <xsd:restriction base="dms:Choice">
          <xsd:enumeration value="StandardPolicy"/>
          <xsd:enumeration value="Short"/>
          <xsd:enumeration value="Long"/>
          <xsd:enumeration value="Forever"/>
        </xsd:restriction>
      </xsd:simpleType>
    </xsd:element>
    <xsd:element name="Quarterly_x0020_Reporting" ma:index="16" nillable="true" ma:displayName="Category" ma:format="Dropdown" ma:internalName="Quarterly_x0020_Reporting" ma:readOnly="false">
      <xsd:simpleType>
        <xsd:restriction base="dms:Choice">
          <xsd:enumeration value="00 Reporting plan"/>
          <xsd:enumeration value="01 External Report"/>
          <xsd:enumeration value="01 Input Business Manager"/>
          <xsd:enumeration value="01 External Presentation"/>
          <xsd:enumeration value="02 Table file for external report"/>
          <xsd:enumeration value="02 WEB file"/>
          <xsd:enumeration value="02 Table file support files"/>
          <xsd:enumeration value="03 Checklist templates"/>
          <xsd:enumeration value="03 Controlling checklists"/>
          <xsd:enumeration value="04 Company file template"/>
          <xsd:enumeration value="04 Company files"/>
          <xsd:enumeration value="04 Supporting files"/>
          <xsd:enumeration value="Benchmarking"/>
          <xsd:enumeration value="Cheat sheet"/>
          <xsd:enumeration value="Consensus"/>
          <xsd:enumeration value="Definitions"/>
          <xsd:enumeration value="Forecast"/>
          <xsd:enumeration value="Forecast assessment"/>
          <xsd:enumeration value="FR minutes"/>
          <xsd:enumeration value="Group presentations"/>
          <xsd:enumeration value="Issues to FR from BM"/>
          <xsd:enumeration value="Management Reports"/>
          <xsd:enumeration value="Mobile data and technical OPEX"/>
          <xsd:enumeration value="Monthly Report to BoD"/>
          <xsd:enumeration value="Non-financial reporting"/>
          <xsd:enumeration value="Roaming files"/>
          <xsd:enumeration value="Short Status"/>
          <xsd:enumeration value="Summary files"/>
          <xsd:enumeration value="Supporting files"/>
          <xsd:enumeration value="Template"/>
          <xsd:enumeration value="Weekly minutes"/>
          <xsd:enumeration value="N/A"/>
        </xsd:restriction>
      </xsd:simpleType>
    </xsd:element>
    <xsd:element name="OpCo" ma:index="17" nillable="true" ma:displayName="Entity" ma:format="Dropdown" ma:internalName="OpCo">
      <xsd:simpleType>
        <xsd:restriction base="dms:Choice">
          <xsd:enumeration value="Telenor Group"/>
          <xsd:enumeration value="Telenor Norway"/>
          <xsd:enumeration value="Telenor Sweden"/>
          <xsd:enumeration value="Telenor Denmark"/>
          <xsd:enumeration value="Kyivstar"/>
          <xsd:enumeration value="Telenor Hungary"/>
          <xsd:enumeration value="Pannon"/>
          <xsd:enumeration value="Telenor Serbia"/>
          <xsd:enumeration value="Telenor Montenegro"/>
          <xsd:enumeration value="Promonte"/>
          <xsd:enumeration value="DTAC"/>
          <xsd:enumeration value="DiGi"/>
          <xsd:enumeration value="Grameenphone"/>
          <xsd:enumeration value="Telenor Pakistan"/>
          <xsd:enumeration value="Uninor"/>
          <xsd:enumeration value="Broadcast"/>
          <xsd:enumeration value="Other businesses"/>
          <xsd:enumeration value="Associated companies"/>
          <xsd:enumeration value="FRC/CPA Internal"/>
          <xsd:enumeration value="Nordic"/>
          <xsd:enumeration value="CEE"/>
          <xsd:enumeration value="Asia"/>
          <xsd:enumeration value="N/A"/>
        </xsd:restriction>
      </xsd:simpleType>
    </xsd:element>
    <xsd:element name="Month" ma:index="18" nillable="true" ma:displayName="Period" ma:format="Dropdown" ma:internalName="Month" ma:readOnly="false">
      <xsd:simpleType>
        <xsd:restriction base="dms:Choice">
          <xsd:enumeration value="00 Annual"/>
          <xsd:enumeration value="01 January"/>
          <xsd:enumeration value="02 February"/>
          <xsd:enumeration value="03 March (Q1)"/>
          <xsd:enumeration value="04 April"/>
          <xsd:enumeration value="05 May"/>
          <xsd:enumeration value="06 June (Q2)"/>
          <xsd:enumeration value="07 July"/>
          <xsd:enumeration value="08 August"/>
          <xsd:enumeration value="09 September (Q3)"/>
          <xsd:enumeration value="10 October"/>
          <xsd:enumeration value="11 November"/>
          <xsd:enumeration value="12 December (Q4)"/>
        </xsd:restriction>
      </xsd:simpleType>
    </xsd:element>
    <xsd:element name="Year" ma:index="19" nillable="true" ma:displayName="Year" ma:format="Dropdown" ma:internalName="Year" ma:readOnly="false">
      <xsd:simpleType>
        <xsd:restriction base="dms:Choice"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OLD"/>
        </xsd:restriction>
      </xsd:simpleType>
    </xsd:element>
    <xsd:element name="TopicId" ma:index="20" nillable="true" ma:displayName="TopicId" ma:internalName="TopicId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WoWArchivePeriod xmlns="f46af90b-0c71-4022-a74e-bf7f4981db53">StandardPolicy</WoWArchivePeriod>
    <Quarterly_x0020_Reporting xmlns="f46af90b-0c71-4022-a74e-bf7f4981db53">02 Table file for external report</Quarterly_x0020_Reporting>
    <WoWContentOwner xmlns="http://schemas.microsoft.com/sharepoint/v3">61</WoWContentOwner>
    <OpCo xmlns="f46af90b-0c71-4022-a74e-bf7f4981db53">Telenor Group</OpCo>
    <WoWConfidentiality xmlns="f46af90b-0c71-4022-a74e-bf7f4981db53">Confidential</WoWConfidentiality>
    <Year xmlns="f46af90b-0c71-4022-a74e-bf7f4981db53">2011</Year>
    <WoWRecordDate xmlns="f46af90b-0c71-4022-a74e-bf7f4981db53" xsi:nil="true"/>
    <Month xmlns="f46af90b-0c71-4022-a74e-bf7f4981db53">09 September (Q3)</Month>
    <WoWUniqueId xmlns="f46af90b-0c71-4022-a74e-bf7f4981db53">zB4HPCY4P0w</WoWUniqueId>
    <WoWDocumentDate xmlns="f46af90b-0c71-4022-a74e-bf7f4981db53">2010-05-10T22:00:00+00:00</WoWDocumentDate>
    <WoWLink xmlns="f46af90b-0c71-4022-a74e-bf7f4981db53">https://groupunits.sec.wow.telenor.com/sites/cpa/_layouts/TelenorWoW/ShowItem.aspx?ID=zB4HPCY4P0w, https://groupunits.sec.wow.telenor.com/sites/cpa/_layouts/TelenorWoW/ShowItem.aspx?ID=zB4HPCY4P0w</WoWLink>
    <about xmlns="f46af90b-0c71-4022-a74e-bf7f4981db5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6FEC0-1417-4357-91C3-976DBDCC9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6af90b-0c71-4022-a74e-bf7f4981db5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EF974DF-10ED-4599-A0A2-F36D5165870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5A8470-BA5D-4DC1-A92B-7199CF2D50F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f46af90b-0c71-4022-a74e-bf7f4981db53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38CEB94-F242-4188-81C1-02A6383E47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Adjustments Kyivstar</vt:lpstr>
      <vt:lpstr>ER input Kyivstar</vt:lpstr>
      <vt:lpstr>Ark3</vt:lpstr>
      <vt:lpstr>Ark1</vt:lpstr>
      <vt:lpstr>Norway</vt:lpstr>
      <vt:lpstr>Denmark</vt:lpstr>
      <vt:lpstr>Sweden</vt:lpstr>
      <vt:lpstr>Kyivstar</vt:lpstr>
      <vt:lpstr>Hungary</vt:lpstr>
      <vt:lpstr>Serbia</vt:lpstr>
      <vt:lpstr>Montenegro</vt:lpstr>
      <vt:lpstr>DTAC</vt:lpstr>
      <vt:lpstr>DiGi</vt:lpstr>
      <vt:lpstr>Grameenphone</vt:lpstr>
      <vt:lpstr>Pakistan</vt:lpstr>
      <vt:lpstr>India</vt:lpstr>
      <vt:lpstr>Broadcast </vt:lpstr>
      <vt:lpstr>Other units</vt:lpstr>
      <vt:lpstr>P &amp; L</vt:lpstr>
      <vt:lpstr>Balance</vt:lpstr>
      <vt:lpstr>Cash Flow</vt:lpstr>
      <vt:lpstr>Segments</vt:lpstr>
      <vt:lpstr>Special items</vt:lpstr>
      <vt:lpstr>Reconciliation</vt:lpstr>
      <vt:lpstr>Amort &amp; Depr</vt:lpstr>
      <vt:lpstr>Investments</vt:lpstr>
      <vt:lpstr>Analytical information</vt:lpstr>
      <vt:lpstr>Average exchange rates YTD</vt:lpstr>
      <vt:lpstr>'Amort &amp; Depr'!Print_Area</vt:lpstr>
      <vt:lpstr>'Analytical information'!Print_Area</vt:lpstr>
      <vt:lpstr>'Average exchange rates YTD'!Print_Area</vt:lpstr>
      <vt:lpstr>Balance!Print_Area</vt:lpstr>
      <vt:lpstr>'Broadcast '!Print_Area</vt:lpstr>
      <vt:lpstr>'Cash Flow'!Print_Area</vt:lpstr>
      <vt:lpstr>Denmark!Print_Area</vt:lpstr>
      <vt:lpstr>DiGi!Print_Area</vt:lpstr>
      <vt:lpstr>DTAC!Print_Area</vt:lpstr>
      <vt:lpstr>Grameenphone!Print_Area</vt:lpstr>
      <vt:lpstr>Hungary!Print_Area</vt:lpstr>
      <vt:lpstr>India!Print_Area</vt:lpstr>
      <vt:lpstr>Investments!Print_Area</vt:lpstr>
      <vt:lpstr>Kyivstar!Print_Area</vt:lpstr>
      <vt:lpstr>Montenegro!Print_Area</vt:lpstr>
      <vt:lpstr>Norway!Print_Area</vt:lpstr>
      <vt:lpstr>'Other units'!Print_Area</vt:lpstr>
      <vt:lpstr>'P &amp; L'!Print_Area</vt:lpstr>
      <vt:lpstr>Pakistan!Print_Area</vt:lpstr>
      <vt:lpstr>Reconciliation!Print_Area</vt:lpstr>
      <vt:lpstr>Segments!Print_Area</vt:lpstr>
      <vt:lpstr>Serbia!Print_Area</vt:lpstr>
      <vt:lpstr>'Special items'!Print_Area</vt:lpstr>
      <vt:lpstr>Sweden!Print_Area</vt:lpstr>
      <vt:lpstr>'Special items'!Print_Titles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Draft_HFM_Tables quarterly_report_Q3_2011_v1</dc:title>
  <dc:creator>Lind Tanya (ASA)</dc:creator>
  <cp:lastModifiedBy>Øien Helge (ASA)</cp:lastModifiedBy>
  <cp:lastPrinted>2012-04-11T15:03:31Z</cp:lastPrinted>
  <dcterms:created xsi:type="dcterms:W3CDTF">2011-09-19T09:15:38Z</dcterms:created>
  <dcterms:modified xsi:type="dcterms:W3CDTF">2013-05-02T11:06:42Z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0x0101006D399FD464004C9BB7D74AF768EDCBD240010074CB494F1C8E4B4A82EB5311ED0A40E5</vt:lpwstr>
  </property>
  <property fmtid="{D5CDD505-2E9C-101B-9397-08002B2CF9AE}" pid="3" name="UniqueID">
    <vt:lpwstr>32b2c908-beeb-4938-8ff7-5ec7e410433e</vt:lpwstr>
  </property>
</Properties>
</file>