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150" windowWidth="15195" windowHeight="7995" tabRatio="498"/>
  </bookViews>
  <sheets>
    <sheet name="Telenor Q113" sheetId="21" r:id="rId1"/>
    <sheet name="Telenor Q412" sheetId="20" r:id="rId2"/>
    <sheet name="Telenor Q312" sheetId="19" r:id="rId3"/>
    <sheet name="Telenor Q212" sheetId="18" r:id="rId4"/>
    <sheet name="Telenor Q112" sheetId="17" r:id="rId5"/>
    <sheet name="Telenor Q411" sheetId="16" r:id="rId6"/>
    <sheet name="Telenor Q311" sheetId="15" r:id="rId7"/>
    <sheet name="Telenor Q211" sheetId="14" r:id="rId8"/>
    <sheet name="Telenor Q111" sheetId="12" r:id="rId9"/>
    <sheet name="Telenor Q410" sheetId="13" r:id="rId10"/>
    <sheet name="Telenor Q310" sheetId="8" r:id="rId11"/>
    <sheet name="Telenor Q210" sheetId="5" r:id="rId12"/>
    <sheet name="Telenor Q110" sheetId="4" r:id="rId13"/>
    <sheet name="Telenor Q409" sheetId="3" r:id="rId14"/>
    <sheet name="Telenor Q309" sheetId="2" r:id="rId15"/>
  </sheets>
  <definedNames>
    <definedName name="_xlnm.Print_Area" localSheetId="12">'Telenor Q110'!$B$2:$M$37</definedName>
    <definedName name="_xlnm.Print_Area" localSheetId="8">'Telenor Q111'!$A$1:$K$37</definedName>
    <definedName name="_xlnm.Print_Area" localSheetId="4">'Telenor Q112'!$A$1:$M$37</definedName>
    <definedName name="_xlnm.Print_Area" localSheetId="0">'Telenor Q113'!$A$1:$M$34</definedName>
    <definedName name="_xlnm.Print_Area" localSheetId="11">'Telenor Q210'!$B$2:$P$37</definedName>
    <definedName name="_xlnm.Print_Area" localSheetId="7">'Telenor Q211'!$A$1:$L$41</definedName>
    <definedName name="_xlnm.Print_Area" localSheetId="3">'Telenor Q212'!$A$1:$M$34</definedName>
    <definedName name="_xlnm.Print_Area" localSheetId="10">'Telenor Q310'!$A$1:$N$38</definedName>
    <definedName name="_xlnm.Print_Area" localSheetId="6">'Telenor Q311'!$A$1:$M$34</definedName>
    <definedName name="_xlnm.Print_Area" localSheetId="2">'Telenor Q312'!$A$1:$M$33</definedName>
    <definedName name="_xlnm.Print_Area" localSheetId="9">'Telenor Q410'!$A$1:$K$37</definedName>
    <definedName name="_xlnm.Print_Area" localSheetId="5">'Telenor Q411'!$A$1:$M$44</definedName>
    <definedName name="_xlnm.Print_Area" localSheetId="1">'Telenor Q412'!$A$1:$M$36</definedName>
  </definedNames>
  <calcPr calcId="145621"/>
</workbook>
</file>

<file path=xl/calcChain.xml><?xml version="1.0" encoding="utf-8"?>
<calcChain xmlns="http://schemas.openxmlformats.org/spreadsheetml/2006/main">
  <c r="G6" i="21" l="1"/>
  <c r="H5" i="21" l="1"/>
  <c r="G5" i="21"/>
  <c r="H9" i="21"/>
  <c r="G13" i="21"/>
  <c r="H13" i="21"/>
  <c r="H15" i="21" s="1"/>
  <c r="G14" i="21"/>
  <c r="H14" i="21"/>
  <c r="G16" i="21"/>
  <c r="H16" i="21"/>
  <c r="G5" i="20"/>
  <c r="G6" i="20"/>
  <c r="G9" i="20"/>
  <c r="G12" i="20"/>
  <c r="G15" i="20"/>
  <c r="H6" i="20"/>
  <c r="H16" i="20"/>
  <c r="H14" i="20"/>
  <c r="H13" i="20"/>
  <c r="H9" i="20"/>
  <c r="H12" i="20"/>
  <c r="H15" i="20"/>
  <c r="G14" i="20"/>
  <c r="G6" i="19"/>
  <c r="G8" i="19"/>
  <c r="H5" i="19"/>
  <c r="H6" i="19"/>
  <c r="H14" i="19"/>
  <c r="H13" i="19"/>
  <c r="H12" i="19"/>
  <c r="H15" i="19"/>
  <c r="H17" i="19"/>
  <c r="H16" i="19"/>
  <c r="G14" i="19"/>
  <c r="G13" i="19"/>
  <c r="G16" i="19"/>
  <c r="G6" i="18"/>
  <c r="G16" i="18"/>
  <c r="G8" i="18"/>
  <c r="G9" i="18"/>
  <c r="G12" i="18"/>
  <c r="G15" i="18"/>
  <c r="G17" i="18"/>
  <c r="H6" i="18"/>
  <c r="H16" i="18"/>
  <c r="H14" i="18"/>
  <c r="H13" i="18"/>
  <c r="H9" i="18"/>
  <c r="H12" i="18"/>
  <c r="H15" i="18"/>
  <c r="H17" i="18"/>
  <c r="G14" i="18"/>
  <c r="G9" i="17"/>
  <c r="G12" i="17"/>
  <c r="G15" i="17"/>
  <c r="G17" i="17"/>
  <c r="H16" i="17"/>
  <c r="H14" i="17"/>
  <c r="H13" i="17"/>
  <c r="H9" i="17"/>
  <c r="H12" i="17"/>
  <c r="H15" i="17"/>
  <c r="H17" i="17"/>
  <c r="H5" i="17"/>
  <c r="G14" i="17"/>
  <c r="G13" i="17"/>
  <c r="G16" i="17"/>
  <c r="G6" i="16"/>
  <c r="G16" i="16"/>
  <c r="H6" i="16"/>
  <c r="H16" i="16"/>
  <c r="G9" i="16"/>
  <c r="G12" i="16"/>
  <c r="G15" i="16"/>
  <c r="G17" i="16"/>
  <c r="H14" i="16"/>
  <c r="H13" i="16"/>
  <c r="H9" i="16"/>
  <c r="H12" i="16"/>
  <c r="H15" i="16"/>
  <c r="H17" i="16"/>
  <c r="G14" i="16"/>
  <c r="G13" i="16"/>
  <c r="G6" i="15"/>
  <c r="G16" i="15"/>
  <c r="H14" i="15"/>
  <c r="G14" i="15"/>
  <c r="G15" i="15"/>
  <c r="H13" i="15"/>
  <c r="G13" i="15"/>
  <c r="H9" i="15"/>
  <c r="H12" i="15"/>
  <c r="H15" i="15"/>
  <c r="H17" i="15"/>
  <c r="G12" i="15"/>
  <c r="H6" i="15"/>
  <c r="H16" i="15"/>
  <c r="G6" i="14"/>
  <c r="G16" i="14"/>
  <c r="H16" i="14"/>
  <c r="H14" i="14"/>
  <c r="G14" i="14"/>
  <c r="H13" i="14"/>
  <c r="G13" i="14"/>
  <c r="H9" i="14"/>
  <c r="H12" i="14"/>
  <c r="H15" i="14"/>
  <c r="H17" i="14"/>
  <c r="G9" i="14"/>
  <c r="G12" i="14"/>
  <c r="G15" i="14"/>
  <c r="H5" i="14"/>
  <c r="G5" i="14"/>
  <c r="H16" i="13"/>
  <c r="G16" i="13"/>
  <c r="H14" i="13"/>
  <c r="G14" i="13"/>
  <c r="H13" i="13"/>
  <c r="G13" i="13"/>
  <c r="H9" i="13"/>
  <c r="H12" i="13"/>
  <c r="H15" i="13"/>
  <c r="H17" i="13"/>
  <c r="G9" i="13"/>
  <c r="G12" i="13"/>
  <c r="G15" i="13"/>
  <c r="G17" i="13"/>
  <c r="H5" i="13"/>
  <c r="G5" i="13"/>
  <c r="G5" i="12"/>
  <c r="H16" i="12"/>
  <c r="H14" i="12"/>
  <c r="G14" i="12"/>
  <c r="H13" i="12"/>
  <c r="G13" i="12"/>
  <c r="H9" i="12"/>
  <c r="H12" i="12"/>
  <c r="H15" i="12"/>
  <c r="H17" i="12"/>
  <c r="G9" i="12"/>
  <c r="G12" i="12"/>
  <c r="G15" i="12"/>
  <c r="G17" i="12"/>
  <c r="G16" i="12"/>
  <c r="H5" i="12"/>
  <c r="G6" i="8"/>
  <c r="G5" i="8"/>
  <c r="H16" i="8"/>
  <c r="H14" i="8"/>
  <c r="G14" i="8"/>
  <c r="H13" i="8"/>
  <c r="G13" i="8"/>
  <c r="H9" i="8"/>
  <c r="H12" i="8"/>
  <c r="H15" i="8"/>
  <c r="H17" i="8"/>
  <c r="G9" i="8"/>
  <c r="G12" i="8"/>
  <c r="G15" i="8"/>
  <c r="G17" i="8"/>
  <c r="H5" i="8"/>
  <c r="G9" i="5"/>
  <c r="G12" i="5"/>
  <c r="G15" i="5"/>
  <c r="G17" i="5"/>
  <c r="G16" i="5"/>
  <c r="H14" i="5"/>
  <c r="G14" i="5"/>
  <c r="H13" i="5"/>
  <c r="G13" i="5"/>
  <c r="H9" i="5"/>
  <c r="H12" i="5"/>
  <c r="H15" i="5"/>
  <c r="H17" i="5"/>
  <c r="H5" i="5"/>
  <c r="G5" i="5"/>
  <c r="H6" i="4"/>
  <c r="H16" i="4"/>
  <c r="G16" i="4"/>
  <c r="H14" i="4"/>
  <c r="G14" i="4"/>
  <c r="H13" i="4"/>
  <c r="G13" i="4"/>
  <c r="H9" i="4"/>
  <c r="H12" i="4"/>
  <c r="H15" i="4"/>
  <c r="H17" i="4"/>
  <c r="G9" i="4"/>
  <c r="G12" i="4"/>
  <c r="G15" i="4"/>
  <c r="G17" i="4"/>
  <c r="G5" i="4"/>
  <c r="H5" i="3"/>
  <c r="G9" i="3"/>
  <c r="G12" i="3"/>
  <c r="G15" i="3"/>
  <c r="G17" i="3"/>
  <c r="G13" i="3"/>
  <c r="G14" i="3"/>
  <c r="H16" i="3"/>
  <c r="G16" i="3"/>
  <c r="H14" i="3"/>
  <c r="G5" i="3"/>
  <c r="H9" i="3"/>
  <c r="H12" i="3"/>
  <c r="H15" i="3"/>
  <c r="H17" i="3"/>
  <c r="H13" i="3"/>
  <c r="H9" i="2"/>
  <c r="H12" i="2"/>
  <c r="H15" i="2"/>
  <c r="H17" i="2"/>
  <c r="H13" i="2"/>
  <c r="G9" i="2"/>
  <c r="G12" i="2"/>
  <c r="G15" i="2"/>
  <c r="G17" i="2"/>
  <c r="G13" i="2"/>
  <c r="G5" i="2"/>
  <c r="H5" i="2"/>
  <c r="H5" i="4"/>
  <c r="H16" i="5"/>
  <c r="G16" i="8"/>
  <c r="H5" i="15"/>
  <c r="G5" i="15"/>
  <c r="H5" i="16"/>
  <c r="G5" i="16"/>
  <c r="G5" i="17"/>
  <c r="H5" i="18"/>
  <c r="G13" i="18"/>
  <c r="G9" i="19"/>
  <c r="G12" i="19"/>
  <c r="G15" i="19"/>
  <c r="G17" i="19"/>
  <c r="G5" i="19"/>
  <c r="G17" i="15"/>
  <c r="G17" i="14"/>
  <c r="G5" i="18"/>
  <c r="G13" i="20"/>
  <c r="H17" i="20"/>
  <c r="G16" i="20"/>
  <c r="G17" i="20"/>
  <c r="H5" i="20"/>
  <c r="G15" i="21" l="1"/>
  <c r="G17" i="21" s="1"/>
  <c r="H17" i="21"/>
</calcChain>
</file>

<file path=xl/comments1.xml><?xml version="1.0" encoding="utf-8"?>
<comments xmlns="http://schemas.openxmlformats.org/spreadsheetml/2006/main">
  <authors>
    <author>Øien Helge (ASA)</author>
    <author>T716067</author>
    <author>t503810</author>
  </authors>
  <commentList>
    <comment ref="G6" authorId="0">
      <text>
        <r>
          <rPr>
            <sz val="9"/>
            <color indexed="81"/>
            <rFont val="Tahoma"/>
            <family val="2"/>
          </rPr>
          <t xml:space="preserve">Sweden one off on COGS (43m)
</t>
        </r>
      </text>
    </comment>
    <comment ref="G8" authorId="0">
      <text>
        <r>
          <rPr>
            <sz val="8"/>
            <color indexed="81"/>
            <rFont val="Tahoma"/>
            <family val="2"/>
          </rPr>
          <t xml:space="preserve">DTAC (-106m), Denmark (-69m), Norway (-45m), other(-49m)
</t>
        </r>
      </text>
    </comment>
    <comment ref="H8" authorId="1">
      <text>
        <r>
          <rPr>
            <sz val="8"/>
            <color indexed="81"/>
            <rFont val="Tahoma"/>
            <family val="2"/>
          </rPr>
          <t>Norway(-42m), Denmark (-32m), Hungary (-12m), Broadcast (-21m)</t>
        </r>
      </text>
    </comment>
    <comment ref="H11" authorId="2">
      <text>
        <r>
          <rPr>
            <sz val="8"/>
            <color indexed="81"/>
            <rFont val="Tahoma"/>
            <family val="2"/>
          </rPr>
          <t>Write-down of fixed and intangible assets in India</t>
        </r>
      </text>
    </comment>
  </commentList>
</comments>
</file>

<file path=xl/comments10.xml><?xml version="1.0" encoding="utf-8"?>
<comments xmlns="http://schemas.openxmlformats.org/spreadsheetml/2006/main">
  <authors>
    <author>t533726</author>
    <author>T716067</author>
  </authors>
  <commentList>
    <comment ref="G6" authorId="0">
      <text>
        <r>
          <rPr>
            <sz val="8"/>
            <color indexed="81"/>
            <rFont val="Tahoma"/>
            <family val="2"/>
          </rPr>
          <t>GP: Opex accrual (NOK -65m), Pakistan: negative adjustment on revenues+opex (NOK -40m), India: reversal of accruals of (NOK +180m)</t>
        </r>
      </text>
    </comment>
    <comment ref="H6" authorId="1">
      <text>
        <r>
          <rPr>
            <sz val="8"/>
            <color indexed="81"/>
            <rFont val="Tahoma"/>
            <family val="2"/>
          </rPr>
          <t xml:space="preserve">
Serbia: Accrual (NOK -20m)</t>
        </r>
      </text>
    </comment>
    <comment ref="G8" authorId="1">
      <text>
        <r>
          <rPr>
            <sz val="8"/>
            <color indexed="81"/>
            <rFont val="Tahoma"/>
            <family val="2"/>
          </rPr>
          <t>Norway (-72), Broadcast (-56), Pakistan (-38),  Denmark (-29)</t>
        </r>
      </text>
    </comment>
    <comment ref="H8" authorId="0">
      <text>
        <r>
          <rPr>
            <sz val="8"/>
            <color indexed="81"/>
            <rFont val="Tahoma"/>
            <family val="2"/>
          </rPr>
          <t>Denmark (-155), Sweden (-90), Other units (-52), Norway (-54), Broadcast (-27). Pannon (-28), Eliminations (+49)</t>
        </r>
      </text>
    </comment>
  </commentList>
</comments>
</file>

<file path=xl/comments11.xml><?xml version="1.0" encoding="utf-8"?>
<comments xmlns="http://schemas.openxmlformats.org/spreadsheetml/2006/main">
  <authors>
    <author>t533726</author>
    <author>T716067</author>
  </authors>
  <commentList>
    <comment ref="G6" authorId="0">
      <text>
        <r>
          <rPr>
            <sz val="8"/>
            <color indexed="81"/>
            <rFont val="Tahoma"/>
            <family val="2"/>
          </rPr>
          <t>DTAC: Net IC adjustment (+123)
Hungary: Reversal of provision for bad debt (+64)
Denmark: Incl. Write-down of bad debt (-33)</t>
        </r>
      </text>
    </comment>
    <comment ref="G8" authorId="1">
      <text>
        <r>
          <rPr>
            <sz val="8"/>
            <color indexed="81"/>
            <rFont val="Tahoma"/>
            <family val="2"/>
          </rPr>
          <t>Hungary (-69), Denmark (-56), Norway (-54), Pakistan (-49), DTAC (+49),  Sweden (-28), Other/Elimations (+68)</t>
        </r>
      </text>
    </comment>
    <comment ref="H8" authorId="0">
      <text>
        <r>
          <rPr>
            <sz val="8"/>
            <color indexed="81"/>
            <rFont val="Tahoma"/>
            <family val="2"/>
          </rPr>
          <t>Denmark (-47), Norway (-29), Broadcast (-29), Other (-41)</t>
        </r>
      </text>
    </comment>
  </commentList>
</comments>
</file>

<file path=xl/comments12.xml><?xml version="1.0" encoding="utf-8"?>
<comments xmlns="http://schemas.openxmlformats.org/spreadsheetml/2006/main">
  <authors>
    <author>T716067</author>
    <author>t533726</author>
  </authors>
  <commentList>
    <comment ref="G8" authorId="0">
      <text>
        <r>
          <rPr>
            <sz val="8"/>
            <color indexed="81"/>
            <rFont val="Tahoma"/>
            <family val="2"/>
          </rPr>
          <t>Other (-89). Denmark (</t>
        </r>
        <r>
          <rPr>
            <sz val="8"/>
            <color indexed="81"/>
            <rFont val="Tahoma"/>
            <family val="2"/>
          </rPr>
          <t>-16)</t>
        </r>
        <r>
          <rPr>
            <sz val="8"/>
            <color indexed="81"/>
            <rFont val="Tahoma"/>
            <family val="2"/>
          </rPr>
          <t>, Norway (-11), Serbia (-10) + some other small items</t>
        </r>
      </text>
    </comment>
    <comment ref="H8" authorId="1">
      <text>
        <r>
          <rPr>
            <sz val="8"/>
            <color indexed="81"/>
            <rFont val="Tahoma"/>
            <family val="2"/>
          </rPr>
          <t>Sweden (-32), Denmark (-21), Norway (-17), Hungary (-10)
 + some other small items</t>
        </r>
      </text>
    </comment>
  </commentList>
</comments>
</file>

<file path=xl/comments13.xml><?xml version="1.0" encoding="utf-8"?>
<comments xmlns="http://schemas.openxmlformats.org/spreadsheetml/2006/main">
  <authors>
    <author>t533726</author>
    <author>T716067</author>
  </authors>
  <commentList>
    <comment ref="H6" authorId="0">
      <text>
        <r>
          <rPr>
            <sz val="8"/>
            <color indexed="81"/>
            <rFont val="Tahoma"/>
            <family val="2"/>
          </rPr>
          <t xml:space="preserve">DTAC: (-33), Broadcast: (-27)
</t>
        </r>
      </text>
    </comment>
    <comment ref="G8" authorId="1">
      <text>
        <r>
          <rPr>
            <sz val="8"/>
            <color indexed="81"/>
            <rFont val="Tahoma"/>
            <family val="2"/>
          </rPr>
          <t>Pannon (</t>
        </r>
        <r>
          <rPr>
            <sz val="8"/>
            <color indexed="81"/>
            <rFont val="Tahoma"/>
            <family val="2"/>
          </rPr>
          <t>-31)</t>
        </r>
        <r>
          <rPr>
            <sz val="8"/>
            <color indexed="81"/>
            <rFont val="Tahoma"/>
            <family val="2"/>
          </rPr>
          <t>, Norway (-19), Denmark (-11), Sweden (-9) + some other small items</t>
        </r>
      </text>
    </comment>
  </commentList>
</comments>
</file>

<file path=xl/comments14.xml><?xml version="1.0" encoding="utf-8"?>
<comments xmlns="http://schemas.openxmlformats.org/spreadsheetml/2006/main">
  <authors>
    <author>T716067</author>
    <author>t533726</author>
  </authors>
  <commentList>
    <comment ref="G6" authorId="0">
      <text>
        <r>
          <rPr>
            <sz val="8"/>
            <color indexed="81"/>
            <rFont val="Tahoma"/>
            <family val="2"/>
          </rPr>
          <t>Serbia: Accrual (-20)</t>
        </r>
      </text>
    </comment>
    <comment ref="H6" authorId="1">
      <text>
        <r>
          <rPr>
            <sz val="8"/>
            <color indexed="81"/>
            <rFont val="Tahoma"/>
            <family val="2"/>
          </rPr>
          <t xml:space="preserve">Grameenphone (+39)
</t>
        </r>
      </text>
    </comment>
    <comment ref="G8" authorId="0">
      <text>
        <r>
          <rPr>
            <sz val="8"/>
            <color indexed="81"/>
            <rFont val="Tahoma"/>
            <family val="2"/>
          </rPr>
          <t>Denmark (</t>
        </r>
        <r>
          <rPr>
            <sz val="8"/>
            <color indexed="81"/>
            <rFont val="Tahoma"/>
            <family val="2"/>
          </rPr>
          <t>-106)</t>
        </r>
        <r>
          <rPr>
            <sz val="8"/>
            <color indexed="81"/>
            <rFont val="Tahoma"/>
            <family val="2"/>
          </rPr>
          <t>, Sweden (-91), Other units (-52), Fixed Norway (-36), Broadcast (-27). Pannon (-27) + some other small items</t>
        </r>
      </text>
    </comment>
    <comment ref="H8" authorId="0">
      <text>
        <r>
          <rPr>
            <sz val="8"/>
            <color indexed="81"/>
            <rFont val="Tahoma"/>
            <family val="2"/>
          </rPr>
          <t>Broadcast (-53),</t>
        </r>
        <r>
          <rPr>
            <sz val="8"/>
            <color indexed="10"/>
            <rFont val="Tahoma"/>
            <family val="2"/>
          </rPr>
          <t xml:space="preserve"> </t>
        </r>
        <r>
          <rPr>
            <sz val="8"/>
            <color indexed="81"/>
            <rFont val="Tahoma"/>
            <family val="2"/>
          </rPr>
          <t>Other units (-50) + some other small items</t>
        </r>
      </text>
    </comment>
  </commentList>
</comments>
</file>

<file path=xl/comments15.xml><?xml version="1.0" encoding="utf-8"?>
<comments xmlns="http://schemas.openxmlformats.org/spreadsheetml/2006/main">
  <authors>
    <author>T716067</author>
  </authors>
  <commentList>
    <comment ref="G6" authorId="0">
      <text>
        <r>
          <rPr>
            <sz val="8"/>
            <color indexed="81"/>
            <rFont val="Tahoma"/>
            <family val="2"/>
          </rPr>
          <t xml:space="preserve">EDB: positve effect from change in pension plan </t>
        </r>
      </text>
    </comment>
    <comment ref="H6" authorId="0">
      <text>
        <r>
          <rPr>
            <sz val="8"/>
            <color indexed="81"/>
            <rFont val="Tahoma"/>
            <family val="2"/>
          </rPr>
          <t>Sweden: positive effect from equipment vendor compensation</t>
        </r>
      </text>
    </comment>
    <comment ref="G8" authorId="0">
      <text>
        <r>
          <rPr>
            <sz val="8"/>
            <color indexed="81"/>
            <rFont val="Tahoma"/>
            <family val="2"/>
          </rPr>
          <t>EDB (-176), Fixed Norway (-29), Denmark (-47), Sweden (-14), Broadcast (-28) + some other small items</t>
        </r>
      </text>
    </comment>
    <comment ref="H8" authorId="0">
      <text>
        <r>
          <rPr>
            <sz val="8"/>
            <color indexed="81"/>
            <rFont val="Tahoma"/>
            <family val="2"/>
          </rPr>
          <t>Sweden (-103), Fixed Norway  (-102) + some other small items</t>
        </r>
      </text>
    </comment>
    <comment ref="G11" authorId="0">
      <text>
        <r>
          <rPr>
            <sz val="8"/>
            <color indexed="81"/>
            <rFont val="Tahoma"/>
            <family val="2"/>
          </rPr>
          <t xml:space="preserve">EDB: Goodwill impairment and write down of intangible assets </t>
        </r>
      </text>
    </comment>
  </commentList>
</comments>
</file>

<file path=xl/comments2.xml><?xml version="1.0" encoding="utf-8"?>
<comments xmlns="http://schemas.openxmlformats.org/spreadsheetml/2006/main">
  <authors>
    <author>t503810</author>
    <author>T716067</author>
    <author>Marianne Moe</author>
  </authors>
  <commentList>
    <comment ref="G6" authorId="0">
      <text>
        <r>
          <rPr>
            <sz val="8"/>
            <color indexed="81"/>
            <rFont val="Tahoma"/>
            <family val="2"/>
          </rPr>
          <t xml:space="preserve">
Insurance claim refund Norway (+54m), Capex expensed in Uninor (-55m), reversal of provisions in Serbia (+15m) </t>
        </r>
      </text>
    </comment>
    <comment ref="H6" authorId="0">
      <text>
        <r>
          <rPr>
            <sz val="8"/>
            <color indexed="81"/>
            <rFont val="Tahoma"/>
            <family val="2"/>
          </rPr>
          <t>India: reversal of provisions</t>
        </r>
        <r>
          <rPr>
            <sz val="8"/>
            <color indexed="81"/>
            <rFont val="Tahoma"/>
            <family val="2"/>
          </rPr>
          <t xml:space="preserve"> (+115m), Sweden regulatory provision (-69m), Pakistan: Reversal of provisions (+44m), Norway Kabeltvistnemda decision (-30m), DTAC network outage compensation (-48m)</t>
        </r>
      </text>
    </comment>
    <comment ref="G8" authorId="1">
      <text>
        <r>
          <rPr>
            <sz val="8"/>
            <color indexed="81"/>
            <rFont val="Tahoma"/>
            <family val="2"/>
          </rPr>
          <t xml:space="preserve">Workforce reductions in Norway(-69m), scrapping of equipment in Serbia (-42m), shut-down costs in India (-117m) + some smaller items. </t>
        </r>
      </text>
    </comment>
    <comment ref="H8" authorId="1">
      <text>
        <r>
          <rPr>
            <sz val="8"/>
            <color indexed="81"/>
            <rFont val="Tahoma"/>
            <family val="2"/>
          </rPr>
          <t>Norway(-168m), Denmark (-37m), Hungary (-36m), Pakistan (-47m), Broadcast (-88m), Other units (+47m)</t>
        </r>
      </text>
    </comment>
    <comment ref="G11" authorId="2">
      <text>
        <r>
          <rPr>
            <sz val="8"/>
            <color indexed="81"/>
            <rFont val="Tahoma"/>
            <family val="2"/>
          </rPr>
          <t>Writedown of goodwilll in Denmark (-3,960m)</t>
        </r>
      </text>
    </comment>
    <comment ref="H11" authorId="0">
      <text>
        <r>
          <rPr>
            <sz val="8"/>
            <color indexed="81"/>
            <rFont val="Tahoma"/>
            <family val="2"/>
          </rPr>
          <t xml:space="preserve">India (-4.2 bn), Norway (-45m), Other units (-76m)
</t>
        </r>
      </text>
    </comment>
  </commentList>
</comments>
</file>

<file path=xl/comments3.xml><?xml version="1.0" encoding="utf-8"?>
<comments xmlns="http://schemas.openxmlformats.org/spreadsheetml/2006/main">
  <authors>
    <author>t503810</author>
    <author>t533726</author>
    <author>T716067</author>
  </authors>
  <commentList>
    <comment ref="G6" authorId="0">
      <text>
        <r>
          <rPr>
            <sz val="8"/>
            <color indexed="81"/>
            <rFont val="Tahoma"/>
            <family val="2"/>
          </rPr>
          <t xml:space="preserve">
Capex expensed in Uninor (-33)
One-time correction for stamp duty on rental agreements in Pakistan (-15)</t>
        </r>
      </text>
    </comment>
    <comment ref="H6" authorId="1">
      <text>
        <r>
          <rPr>
            <sz val="8"/>
            <color indexed="81"/>
            <rFont val="Tahoma"/>
            <family val="2"/>
          </rPr>
          <t xml:space="preserve">
Uninor: Reversal of provisions for energy costs (+48)</t>
        </r>
      </text>
    </comment>
    <comment ref="G8" authorId="2">
      <text>
        <r>
          <rPr>
            <sz val="8"/>
            <color indexed="81"/>
            <rFont val="Tahoma"/>
            <family val="2"/>
          </rPr>
          <t xml:space="preserve">Norway(-59), Sweden (-40) and India (-126) + some smaller items. </t>
        </r>
      </text>
    </comment>
    <comment ref="H8" authorId="2">
      <text>
        <r>
          <rPr>
            <sz val="8"/>
            <color indexed="81"/>
            <rFont val="Tahoma"/>
            <family val="2"/>
          </rPr>
          <t>Norway(-24), Other units (+87) + some other smaller items</t>
        </r>
      </text>
    </comment>
  </commentList>
</comments>
</file>

<file path=xl/comments4.xml><?xml version="1.0" encoding="utf-8"?>
<comments xmlns="http://schemas.openxmlformats.org/spreadsheetml/2006/main">
  <authors>
    <author>t503810</author>
    <author>T716067</author>
  </authors>
  <commentList>
    <comment ref="G6" authorId="0">
      <text>
        <r>
          <rPr>
            <sz val="8"/>
            <color indexed="81"/>
            <rFont val="Tahoma"/>
            <family val="2"/>
          </rPr>
          <t xml:space="preserve">Regulatory provision in Sweden (-41)
Capex expensed in Uninor (-104)
Reversal of accruals in DiGi (+74)
</t>
        </r>
      </text>
    </comment>
    <comment ref="H6" authorId="1">
      <text>
        <r>
          <rPr>
            <sz val="8"/>
            <color indexed="81"/>
            <rFont val="Tahoma"/>
            <family val="2"/>
          </rPr>
          <t>Compensation for outage in Norway (-114)
Reversal of IC costs related to Tele2 in Q1 in Norway (+24)
Reversal of USO provision in Hungary (+23)
Reversal of energy provision in Uninor (+63)
VAT claim in Corporate Functions/Other units (-63)</t>
        </r>
      </text>
    </comment>
    <comment ref="G8" authorId="1">
      <text>
        <r>
          <rPr>
            <sz val="8"/>
            <color indexed="81"/>
            <rFont val="Tahoma"/>
            <family val="2"/>
          </rPr>
          <t>Norway(-47), Sweden (-89), Pakistan (-41)</t>
        </r>
      </text>
    </comment>
    <comment ref="H8" authorId="1">
      <text>
        <r>
          <rPr>
            <sz val="8"/>
            <color indexed="81"/>
            <rFont val="Tahoma"/>
            <family val="2"/>
          </rPr>
          <t>Norway (-180) + Hungary (-20), Sweden (-17) + some other small items</t>
        </r>
      </text>
    </comment>
  </commentList>
</comments>
</file>

<file path=xl/comments5.xml><?xml version="1.0" encoding="utf-8"?>
<comments xmlns="http://schemas.openxmlformats.org/spreadsheetml/2006/main">
  <authors>
    <author>T716067</author>
    <author>t503810</author>
  </authors>
  <commentList>
    <comment ref="G8" authorId="0">
      <text>
        <r>
          <rPr>
            <sz val="8"/>
            <color indexed="81"/>
            <rFont val="Tahoma"/>
            <family val="2"/>
          </rPr>
          <t>Norway(-42m), Denmark (-32m), Hungary (-12m), Broadcast (-21m)</t>
        </r>
      </text>
    </comment>
    <comment ref="H8" authorId="0">
      <text>
        <r>
          <rPr>
            <sz val="8"/>
            <color indexed="81"/>
            <rFont val="Tahoma"/>
            <family val="2"/>
          </rPr>
          <t>Norway (+35m), Other units (+15m) + some other small items</t>
        </r>
      </text>
    </comment>
    <comment ref="G11" authorId="1">
      <text>
        <r>
          <rPr>
            <sz val="8"/>
            <color indexed="81"/>
            <rFont val="Tahoma"/>
            <family val="2"/>
          </rPr>
          <t>Write-down of fixed and intangible assets in India</t>
        </r>
      </text>
    </comment>
  </commentList>
</comments>
</file>

<file path=xl/comments6.xml><?xml version="1.0" encoding="utf-8"?>
<comments xmlns="http://schemas.openxmlformats.org/spreadsheetml/2006/main">
  <authors>
    <author>t503810</author>
    <author>t533726</author>
    <author>T716067</author>
  </authors>
  <commentList>
    <comment ref="G6" authorId="0">
      <text>
        <r>
          <rPr>
            <sz val="8"/>
            <color indexed="81"/>
            <rFont val="Tahoma"/>
            <family val="2"/>
          </rPr>
          <t>India: reversal of provisions</t>
        </r>
        <r>
          <rPr>
            <sz val="8"/>
            <color indexed="81"/>
            <rFont val="Tahoma"/>
            <family val="2"/>
          </rPr>
          <t xml:space="preserve"> (+115m), Hungary telco tax (-60m), Sweden regulatory provision (-69m), Pakistan: Reversal of provisions (+44m), Norway Kabeltvistnemda decision (-30m), DTAC network outage compensation (-48m), DTAC: Increased revenue share (-160m)</t>
        </r>
      </text>
    </comment>
    <comment ref="H6" authorId="1">
      <text>
        <r>
          <rPr>
            <sz val="8"/>
            <color indexed="81"/>
            <rFont val="Tahoma"/>
            <family val="2"/>
          </rPr>
          <t>GP: Opex accrual (NOK -65m), Pakistan: negative adjustment on revenues+opex (NOK -40m), India: reversal of provisions (NOK +180m), Hungary telco tax (NOK -300m)</t>
        </r>
      </text>
    </comment>
    <comment ref="G8" authorId="2">
      <text>
        <r>
          <rPr>
            <sz val="8"/>
            <color indexed="81"/>
            <rFont val="Tahoma"/>
            <family val="2"/>
          </rPr>
          <t>Norway(-168m), Denmark (-37m), Hungary (-36m), Pakistan (-47m), Broadcast (-88m), Other units (+47m)</t>
        </r>
      </text>
    </comment>
    <comment ref="H8" authorId="2">
      <text>
        <r>
          <rPr>
            <sz val="8"/>
            <color indexed="81"/>
            <rFont val="Tahoma"/>
            <family val="2"/>
          </rPr>
          <t>Norway (-72), Broadcast (-56), Pakistan (-38),  Denmark (-29)</t>
        </r>
      </text>
    </comment>
    <comment ref="G11" authorId="0">
      <text>
        <r>
          <rPr>
            <sz val="8"/>
            <color indexed="81"/>
            <rFont val="Tahoma"/>
            <family val="2"/>
          </rPr>
          <t xml:space="preserve">India (-4.2 bn), Norway (-45m), Other units (-76m)
</t>
        </r>
      </text>
    </comment>
  </commentList>
</comments>
</file>

<file path=xl/comments7.xml><?xml version="1.0" encoding="utf-8"?>
<comments xmlns="http://schemas.openxmlformats.org/spreadsheetml/2006/main">
  <authors>
    <author>t533726</author>
    <author>T716067</author>
  </authors>
  <commentList>
    <comment ref="G6" authorId="0">
      <text>
        <r>
          <rPr>
            <sz val="8"/>
            <color indexed="81"/>
            <rFont val="Tahoma"/>
            <family val="2"/>
          </rPr>
          <t xml:space="preserve">
Hungary: Telecom crisis tax (-71)
Uninor: Reversal of provisions for energy costs (+48)</t>
        </r>
      </text>
    </comment>
    <comment ref="H6" authorId="0">
      <text>
        <r>
          <rPr>
            <sz val="8"/>
            <color indexed="81"/>
            <rFont val="Tahoma"/>
            <family val="2"/>
          </rPr>
          <t>DTAC: Net IC adjustment (+123)
Hungary: Reversal of provision for bad debt (+64)
Denmark: Write-down of bad debt (-33)
Grameenphone: International IC adjustment (+38)</t>
        </r>
      </text>
    </comment>
    <comment ref="G8" authorId="1">
      <text>
        <r>
          <rPr>
            <sz val="8"/>
            <color indexed="81"/>
            <rFont val="Tahoma"/>
            <family val="2"/>
          </rPr>
          <t>Norway(-24), Other units (+87) + some other smaller items</t>
        </r>
      </text>
    </comment>
    <comment ref="H8" authorId="1">
      <text>
        <r>
          <rPr>
            <sz val="8"/>
            <color indexed="81"/>
            <rFont val="Tahoma"/>
            <family val="2"/>
          </rPr>
          <t>Hungary (-69), Denmark (-56), Norway (-54), Pakistan                   (-49), DTAC (+49),  Sweden (-28), Other/Elimations (+68)</t>
        </r>
      </text>
    </comment>
  </commentList>
</comments>
</file>

<file path=xl/comments8.xml><?xml version="1.0" encoding="utf-8"?>
<comments xmlns="http://schemas.openxmlformats.org/spreadsheetml/2006/main">
  <authors>
    <author>T716067</author>
  </authors>
  <commentList>
    <comment ref="G6" authorId="0">
      <text>
        <r>
          <rPr>
            <sz val="8"/>
            <color indexed="81"/>
            <rFont val="Tahoma"/>
            <family val="2"/>
          </rPr>
          <t>Compensation for outage in Norway (-114)
Reversal of IC costs related to Tele2 in Q1 in Norway (+24)
Telco tax in Hungary (-69)
Reversal of USO provision in Hungary (+23)
Reversal of energy accrual in Uninor (+63)
VAT claim in Corporate Functions/Other units (-63)</t>
        </r>
      </text>
    </comment>
    <comment ref="G8" authorId="0">
      <text>
        <r>
          <rPr>
            <sz val="8"/>
            <color indexed="81"/>
            <rFont val="Tahoma"/>
            <family val="2"/>
          </rPr>
          <t>Norway (-180) + Hungary (-20), Sweden (-17) + some other small items</t>
        </r>
      </text>
    </comment>
    <comment ref="H8" authorId="0">
      <text>
        <r>
          <rPr>
            <sz val="8"/>
            <color indexed="81"/>
            <rFont val="Tahoma"/>
            <family val="2"/>
          </rPr>
          <t>Other (-89). Denmark (-16), Norway (-11), Serbia (-10) + some other small items</t>
        </r>
      </text>
    </comment>
  </commentList>
</comments>
</file>

<file path=xl/comments9.xml><?xml version="1.0" encoding="utf-8"?>
<comments xmlns="http://schemas.openxmlformats.org/spreadsheetml/2006/main">
  <authors>
    <author>T716067</author>
    <author>t533726</author>
  </authors>
  <commentList>
    <comment ref="G6" authorId="0">
      <text>
        <r>
          <rPr>
            <sz val="8"/>
            <color indexed="81"/>
            <rFont val="Tahoma"/>
            <family val="2"/>
          </rPr>
          <t>Crisis telco tax in Hungary</t>
        </r>
      </text>
    </comment>
    <comment ref="G8" authorId="0">
      <text>
        <r>
          <rPr>
            <sz val="8"/>
            <color indexed="81"/>
            <rFont val="Tahoma"/>
            <family val="2"/>
          </rPr>
          <t>Norway (net +35) + Other units (+15) + some other small items</t>
        </r>
      </text>
    </comment>
    <comment ref="H8" authorId="0">
      <text>
        <r>
          <rPr>
            <sz val="8"/>
            <color indexed="81"/>
            <rFont val="Tahoma"/>
            <family val="2"/>
          </rPr>
          <t>Hungary (</t>
        </r>
        <r>
          <rPr>
            <sz val="8"/>
            <color indexed="81"/>
            <rFont val="Tahoma"/>
            <family val="2"/>
          </rPr>
          <t>-31)</t>
        </r>
        <r>
          <rPr>
            <sz val="8"/>
            <color indexed="81"/>
            <rFont val="Tahoma"/>
            <family val="2"/>
          </rPr>
          <t>, Norway (-19), Denmark (-11), Sweden (-9) + some other small items</t>
        </r>
      </text>
    </comment>
    <comment ref="F37" authorId="1">
      <text>
        <r>
          <rPr>
            <sz val="8"/>
            <color indexed="81"/>
            <rFont val="Tahoma"/>
            <family val="2"/>
          </rPr>
          <t xml:space="preserve">Excl. expected accounting gain from the combination of VimpelCom Ltd and Wind Telecom.
</t>
        </r>
      </text>
    </comment>
  </commentList>
</comments>
</file>

<file path=xl/sharedStrings.xml><?xml version="1.0" encoding="utf-8"?>
<sst xmlns="http://schemas.openxmlformats.org/spreadsheetml/2006/main" count="571" uniqueCount="192">
  <si>
    <t>Q309</t>
  </si>
  <si>
    <t>Q308</t>
  </si>
  <si>
    <t>EBITDA, reported</t>
  </si>
  <si>
    <t>EBIT, reported</t>
  </si>
  <si>
    <t>(NOK million)</t>
  </si>
  <si>
    <t xml:space="preserve">Organic revenues </t>
  </si>
  <si>
    <t>EBITDA</t>
  </si>
  <si>
    <t>Capex/sales</t>
  </si>
  <si>
    <t xml:space="preserve">India </t>
  </si>
  <si>
    <t>Organic revenues</t>
  </si>
  <si>
    <t>EBITDA loss</t>
  </si>
  <si>
    <t>Capex</t>
  </si>
  <si>
    <t xml:space="preserve">Marginal </t>
  </si>
  <si>
    <r>
      <t>Around 13%</t>
    </r>
    <r>
      <rPr>
        <sz val="10"/>
        <rFont val="Arial"/>
        <family val="2"/>
      </rPr>
      <t xml:space="preserve"> (changed from 13-15%)</t>
    </r>
  </si>
  <si>
    <t>In line with 2008, however on the negative side</t>
  </si>
  <si>
    <t xml:space="preserve">   D&amp;A</t>
  </si>
  <si>
    <t xml:space="preserve">   Impairment losses </t>
  </si>
  <si>
    <r>
      <t>Around 17%</t>
    </r>
    <r>
      <rPr>
        <sz val="10"/>
        <rFont val="Arial"/>
        <family val="2"/>
      </rPr>
      <t xml:space="preserve"> (changed from 16-19%)</t>
    </r>
  </si>
  <si>
    <r>
      <t>Around 35%</t>
    </r>
    <r>
      <rPr>
        <sz val="10"/>
        <rFont val="Arial"/>
        <family val="2"/>
      </rPr>
      <t xml:space="preserve"> (changed from around 34%)</t>
    </r>
  </si>
  <si>
    <r>
      <t>Around NOK 1.5bn</t>
    </r>
    <r>
      <rPr>
        <sz val="10"/>
        <color indexed="10"/>
        <rFont val="Arial"/>
        <family val="2"/>
      </rPr>
      <t xml:space="preserve"> </t>
    </r>
    <r>
      <rPr>
        <sz val="10"/>
        <rFont val="Arial"/>
        <family val="2"/>
      </rPr>
      <t xml:space="preserve">(changed from NOK 1.5-2.0bn) </t>
    </r>
  </si>
  <si>
    <r>
      <t xml:space="preserve">   </t>
    </r>
    <r>
      <rPr>
        <sz val="10"/>
        <rFont val="Arial"/>
        <family val="2"/>
      </rPr>
      <t xml:space="preserve">Impairment losses (as above) </t>
    </r>
  </si>
  <si>
    <t>EBIT, adjusted</t>
  </si>
  <si>
    <t xml:space="preserve">   Other income and expenses</t>
  </si>
  <si>
    <t>EBITDA, before income and expenses</t>
  </si>
  <si>
    <t>"EBIT, clean"</t>
  </si>
  <si>
    <t>"EBITDA, clean"</t>
  </si>
  <si>
    <t xml:space="preserve">   Other income and expenses (as above)</t>
  </si>
  <si>
    <t xml:space="preserve">   Special items included in opex</t>
  </si>
  <si>
    <t xml:space="preserve">   Special items included in opex (as above)</t>
  </si>
  <si>
    <t>Group (incl. Kyivstar, exl. India)</t>
  </si>
  <si>
    <t>Group (incl. Kyivstar and India)</t>
  </si>
  <si>
    <t>NOK 3.5-4.5bn</t>
  </si>
  <si>
    <t>For a more comprehensive reconciliation please see the analytical excel file and quarterly report</t>
  </si>
  <si>
    <r>
      <t xml:space="preserve">Outlook for 2009 </t>
    </r>
    <r>
      <rPr>
        <sz val="10"/>
        <rFont val="Arial"/>
        <family val="2"/>
      </rPr>
      <t>(adjustments in blue)</t>
    </r>
  </si>
  <si>
    <r>
      <t xml:space="preserve">Around 33-34% </t>
    </r>
    <r>
      <rPr>
        <sz val="10"/>
        <rFont val="Arial"/>
        <family val="2"/>
      </rPr>
      <t>(changed from 32-33%)</t>
    </r>
  </si>
  <si>
    <t xml:space="preserve">Telenor Q309 reconciliation </t>
  </si>
  <si>
    <t xml:space="preserve">Telenor Q409 reconciliation </t>
  </si>
  <si>
    <t>Q409</t>
  </si>
  <si>
    <t>Q408</t>
  </si>
  <si>
    <r>
      <t xml:space="preserve">Outlook for 2010 </t>
    </r>
    <r>
      <rPr>
        <sz val="10"/>
        <rFont val="Arial"/>
        <family val="2"/>
      </rPr>
      <t>(on reported structure, excl Kyivstar and incl India)</t>
    </r>
  </si>
  <si>
    <t>Low single digit growth</t>
  </si>
  <si>
    <t>32.5%</t>
  </si>
  <si>
    <t>16.5%</t>
  </si>
  <si>
    <t>NOK 3.7bn</t>
  </si>
  <si>
    <t>NOK 0.9bn</t>
  </si>
  <si>
    <t>27-28%</t>
  </si>
  <si>
    <t>14-16%</t>
  </si>
  <si>
    <t>NOK 2.5-3.5bn</t>
  </si>
  <si>
    <r>
      <t xml:space="preserve">Group </t>
    </r>
    <r>
      <rPr>
        <sz val="10"/>
        <rFont val="Arial"/>
        <family val="2"/>
      </rPr>
      <t>(excl. Kyivstar incl India)</t>
    </r>
  </si>
  <si>
    <t>NOK 4.5-5.0bn</t>
  </si>
  <si>
    <t>2009 (comparable numbers, Group excl Kyivstar incl India)</t>
  </si>
  <si>
    <t>Q110</t>
  </si>
  <si>
    <t>Q109</t>
  </si>
  <si>
    <t xml:space="preserve">Telenor Q110 reconciliation </t>
  </si>
  <si>
    <r>
      <t xml:space="preserve">Outlook for 2010 </t>
    </r>
    <r>
      <rPr>
        <sz val="10"/>
        <rFont val="Arial"/>
        <family val="2"/>
      </rPr>
      <t>(on reported structure, incl India)</t>
    </r>
  </si>
  <si>
    <t>Previous</t>
  </si>
  <si>
    <r>
      <t xml:space="preserve">Group </t>
    </r>
    <r>
      <rPr>
        <sz val="10"/>
        <rFont val="Arial"/>
        <family val="2"/>
      </rPr>
      <t>(incl India)</t>
    </r>
  </si>
  <si>
    <t>Around 28%</t>
  </si>
  <si>
    <t>13-14%</t>
  </si>
  <si>
    <t>NOK 2.0-2.5bn</t>
  </si>
  <si>
    <t>Other things:</t>
  </si>
  <si>
    <t>Associates line of NOK -93m includes NOK -63m IFRS adjustment of OJSC VimpelCom item not incl. in Telenor’s 2009 result.</t>
  </si>
  <si>
    <t>equity injection to Uninor, as a consequence of the revised IAS 27 effective from 1 January 2010.</t>
  </si>
  <si>
    <t>Net financials of - NOK 898m includes losses of NOK 375m related to the discontinuation of the hedging of the third and fourth</t>
  </si>
  <si>
    <t xml:space="preserve">Telenor Q210 reconciliation </t>
  </si>
  <si>
    <t>Q210</t>
  </si>
  <si>
    <t>Q209</t>
  </si>
  <si>
    <t>The main items included in the Associates line of NOK 7,608m:</t>
  </si>
  <si>
    <t>3-5%</t>
  </si>
  <si>
    <t>12-13%</t>
  </si>
  <si>
    <t>The Kyivstar sales gain of NOK 6,514 and Telenor's share of net profit for Q1 from OJSC VimpelCom and Kyivstar of NOK 977m (VIP 691m, Kyivstar 286m).</t>
  </si>
  <si>
    <t>Q2 2010</t>
  </si>
  <si>
    <t>Low single digit</t>
  </si>
  <si>
    <t xml:space="preserve">Organic revenue growth </t>
  </si>
  <si>
    <t>On the tax line there is a Kyivstar related capital gains tax of ~NOK 350m in addition to a positive tax effect from reversal of accrued witholding tax of NOK 1bn</t>
  </si>
  <si>
    <t>Q310</t>
  </si>
  <si>
    <t xml:space="preserve">Telenor Q310 reconciliation </t>
  </si>
  <si>
    <t>The main items included in the Associates line of NOK 1,049m:</t>
  </si>
  <si>
    <t>Contribution from VIP/Kyivstar of NOK 923m. Gain on sale of Intelecom in Opplysningen of NOK 53m. Remaining positive contribution mainly from A-pressen.</t>
  </si>
  <si>
    <t>Tax expenses include provision for tax expense of NOK 814m related to TRS agreement with VIP as underlying object.</t>
  </si>
  <si>
    <r>
      <t xml:space="preserve">Outlook for 2010 </t>
    </r>
    <r>
      <rPr>
        <sz val="10"/>
        <rFont val="Arial"/>
        <family val="2"/>
      </rPr>
      <t>(on reported structure, incl India and excluding EDB))</t>
    </r>
  </si>
  <si>
    <t>Q3 2010</t>
  </si>
  <si>
    <t>Around 5%</t>
  </si>
  <si>
    <t>30-31%</t>
  </si>
  <si>
    <t>Around 12%</t>
  </si>
  <si>
    <t>Around NOK 4.5bn</t>
  </si>
  <si>
    <t>NOK 1.5-2.0bn</t>
  </si>
  <si>
    <t>Of which EDB effect</t>
  </si>
  <si>
    <t>Incl. EDB</t>
  </si>
  <si>
    <t>- 0.5 pp</t>
  </si>
  <si>
    <t>- 1.7 pp</t>
  </si>
  <si>
    <t>- 0.6 pp</t>
  </si>
  <si>
    <t>Above 5%</t>
  </si>
  <si>
    <t>Around 31%</t>
  </si>
  <si>
    <t>Around NOK 4bn</t>
  </si>
  <si>
    <t>NOK 1.0-1.5bn</t>
  </si>
  <si>
    <t xml:space="preserve">Telenor Q410 reconciliation </t>
  </si>
  <si>
    <t>Q410</t>
  </si>
  <si>
    <t xml:space="preserve">Estimated effective tax rate </t>
  </si>
  <si>
    <t>Around 30%</t>
  </si>
  <si>
    <t/>
  </si>
  <si>
    <t>Outlook for 2011</t>
  </si>
  <si>
    <t>Profit from associated income is NOK 1,130m, of which VIP is NOK 1,238m</t>
  </si>
  <si>
    <t xml:space="preserve">Telenor Q111 reconciliation </t>
  </si>
  <si>
    <t>Q111</t>
  </si>
  <si>
    <t>Profit from associated income is NOK 1,100m, of which VIP is NOK 1,065m</t>
  </si>
  <si>
    <t xml:space="preserve">Telenor Q211 reconciliation </t>
  </si>
  <si>
    <t>Q211</t>
  </si>
  <si>
    <t>11-12%</t>
  </si>
  <si>
    <t xml:space="preserve"> </t>
  </si>
  <si>
    <t>&gt; Share of Q111 net result in VimpelCom: NOK 1.4bn</t>
  </si>
  <si>
    <t>&gt; Impairment of Cmore: NOK 0.5bn</t>
  </si>
  <si>
    <t>&gt; Gain on ~8% dilution of VIP stake: NOK 1.6bn</t>
  </si>
  <si>
    <r>
      <rPr>
        <b/>
        <sz val="10"/>
        <rFont val="Arial"/>
        <family val="2"/>
      </rPr>
      <t>1) Profit from associated</t>
    </r>
    <r>
      <rPr>
        <sz val="10"/>
        <rFont val="Arial"/>
        <family val="2"/>
      </rPr>
      <t xml:space="preserve"> companies is NOK 2,562m, which includes:</t>
    </r>
  </si>
  <si>
    <r>
      <rPr>
        <b/>
        <sz val="10"/>
        <rFont val="Arial"/>
        <family val="2"/>
      </rPr>
      <t>2) Net financials</t>
    </r>
    <r>
      <rPr>
        <sz val="10"/>
        <rFont val="Arial"/>
        <family val="2"/>
      </rPr>
      <t xml:space="preserve"> is positive of NOK 204 and include a FX gain of around NOK 350m.</t>
    </r>
  </si>
  <si>
    <t>Around NOK 1.0bn</t>
  </si>
  <si>
    <t xml:space="preserve">Previous outlook: </t>
  </si>
  <si>
    <t xml:space="preserve">Telenor Q311 reconciliation </t>
  </si>
  <si>
    <t>Q311</t>
  </si>
  <si>
    <t>6-7%</t>
  </si>
  <si>
    <t>Above 31%</t>
  </si>
  <si>
    <t>NOK 3.5-4.0 bn</t>
  </si>
  <si>
    <t>Outlook for 2012</t>
  </si>
  <si>
    <t>Q411</t>
  </si>
  <si>
    <t xml:space="preserve">Telenor Q411 reconciliation </t>
  </si>
  <si>
    <t>32-33%</t>
  </si>
  <si>
    <t>Around NOK 2.0 bn</t>
  </si>
  <si>
    <t>Around NOK 1.0 bn</t>
  </si>
  <si>
    <t>Dividend for 2011</t>
  </si>
  <si>
    <t xml:space="preserve">Other things </t>
  </si>
  <si>
    <t>The "net financials" line in Q4 2011 includes:  NOK -350 million, which is a loss on hedge of Uninor investment previously recorded to equity,</t>
  </si>
  <si>
    <t>and a non-cash accounting effect of NOK -180m connected to FX loss related to repatriation of DTAC and Telenor Serbia dividends.</t>
  </si>
  <si>
    <t xml:space="preserve">Proposed dividend per share of NOK 5.00 </t>
  </si>
  <si>
    <t>Total dividend payout of NOK 8.0 billion</t>
  </si>
  <si>
    <t>Q112</t>
  </si>
  <si>
    <t xml:space="preserve">Telenor Q112 reconciliation </t>
  </si>
  <si>
    <t xml:space="preserve">   Impairment  </t>
  </si>
  <si>
    <t>The "associated companies" line includes net contribution of NOK 202 million from VimpelCom and NOK 417 million from A-pressen (of which NOK 406 million sales gain from sale of stake in TV2)</t>
  </si>
  <si>
    <t>35-36%</t>
  </si>
  <si>
    <t>10-12%</t>
  </si>
  <si>
    <t>Above 4%</t>
  </si>
  <si>
    <t>For a more comprehensive reconciliation please see the analytical tool (excel file) and quarterly report</t>
  </si>
  <si>
    <t>The "net financials" line includes changes in fair value of financial instruments of NOK +789 million</t>
  </si>
  <si>
    <t>EBITDA, "clean"</t>
  </si>
  <si>
    <t>EBIT, "clean"</t>
  </si>
  <si>
    <t>EBITDA, before other income and expenses</t>
  </si>
  <si>
    <t>In addition, the Q1 EBITDA in Telenor Norway includes one-time effects on ARPU from Q4 mobile promotion (NOK -70m) and storm-related costs  (NOK -50m)</t>
  </si>
  <si>
    <t>Outlook for 2012*</t>
  </si>
  <si>
    <t>*) EBITDA before other items and capex excl licence and spectrum fees</t>
  </si>
  <si>
    <t>Net income to Telenor excl the write-down in India is NOK 3.2 billion this quarter, corresponding to an EPS of NOK 2.01</t>
  </si>
  <si>
    <r>
      <t xml:space="preserve">Due to the very uncertain situation in India we have decided this time to give full year guidance for the Group </t>
    </r>
    <r>
      <rPr>
        <u/>
        <sz val="10"/>
        <rFont val="Arial"/>
        <family val="2"/>
      </rPr>
      <t xml:space="preserve">excl </t>
    </r>
    <r>
      <rPr>
        <sz val="10"/>
        <rFont val="Arial"/>
        <family val="2"/>
      </rPr>
      <t>India. On a comparable basis the outlook is maintained vs previous quarter</t>
    </r>
  </si>
  <si>
    <t>EBITDA margin*</t>
  </si>
  <si>
    <t>Capex/sales*</t>
  </si>
  <si>
    <t>Q212</t>
  </si>
  <si>
    <t xml:space="preserve">Telenor Q212 reconciliation </t>
  </si>
  <si>
    <t>(YTD 4.4%)</t>
  </si>
  <si>
    <t>(YTD (35.2%)</t>
  </si>
  <si>
    <t>(YTD 10.8%)</t>
  </si>
  <si>
    <t>New 3% buyback programme launched</t>
  </si>
  <si>
    <t>35-36% (maintained)</t>
  </si>
  <si>
    <t>Above 4% (maintained)</t>
  </si>
  <si>
    <t>11-12% (previously 10-12%)</t>
  </si>
  <si>
    <t>Net financials of NOK -1087 million this quarter, of which -180 million currency losses and -285 million losses on fair value of financial instruments</t>
  </si>
  <si>
    <t>Restructuring of operations in India to focus on 9 best-performing circles, Targeting cash flow break even by end of 2013</t>
  </si>
  <si>
    <t>*) Group excl India. EBITDA before other items and capex excl licence fees</t>
  </si>
  <si>
    <t xml:space="preserve">Telenor Q312 reconciliation </t>
  </si>
  <si>
    <t>Q312</t>
  </si>
  <si>
    <t>Around 4% (previously above 4%)</t>
  </si>
  <si>
    <t>(YTD 3.8%)</t>
  </si>
  <si>
    <t>(YTD (36.0%)</t>
  </si>
  <si>
    <t>(YTD 11.8%)</t>
  </si>
  <si>
    <t>Around 12% (previously 11-12%)</t>
  </si>
  <si>
    <t xml:space="preserve">Reported capex in Q312 of NOK 5499 million include 2G licence renewal in Bangladesh of NOK 2166 million </t>
  </si>
  <si>
    <t>Contribution from associates of NOK 1099 million includes contribution from VimpelCom of NOK 1052 million</t>
  </si>
  <si>
    <t xml:space="preserve">Telenor Q412 reconciliation </t>
  </si>
  <si>
    <t>Q412</t>
  </si>
  <si>
    <t>Outlook for 2013*</t>
  </si>
  <si>
    <t>*) Group incl India. EBITDA before other items and capex excl licence fees</t>
  </si>
  <si>
    <t>Around 34%</t>
  </si>
  <si>
    <t xml:space="preserve">12-14% </t>
  </si>
  <si>
    <t>Reported revenues include one-time adjustments of NOK -81 million in  Norway and NOK -31 million in Sweden. Both adjustments are neutral on EBITDA</t>
  </si>
  <si>
    <t>Proposed dividend for 2012 of NOK 6.00 per share, for approval at AGM on 15 May</t>
  </si>
  <si>
    <t>Contribution from associates of NOK 1048 million includes net contribution from VimpelCom of NOK 1139 million</t>
  </si>
  <si>
    <t>Effective tax rate 2013 is estimated to be around 26%</t>
  </si>
  <si>
    <t>P&amp;L tax includesTelenor ASA  deferred tax benefits related to losses on Uninor guarantees  (NOK 2517 million), tax savings in Sweden  (NOK 406 million) and recognition of deferred tax asset in Pakistan (NOK 996 million)</t>
  </si>
  <si>
    <t>Q113</t>
  </si>
  <si>
    <t xml:space="preserve">Telenor Q113 reconciliation </t>
  </si>
  <si>
    <t>2% - 4%</t>
  </si>
  <si>
    <t>Previously 3% - 5%</t>
  </si>
  <si>
    <t>12% - 14%</t>
  </si>
  <si>
    <t>Group revenues include one off items of NOK -32m in Mobile Norway and NOK -30m in GrameenPhone. Neither of these items have significant EBITDA impact</t>
  </si>
  <si>
    <t>Note that an overview of some minor restatements is given in a separate document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</si>
</sst>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20" x14ac:knownFonts="1">
    <font>
      <sz val="10"/>
      <name val="Arial"/>
    </font>
    <font>
      <sz val="10"/>
      <name val="Arial"/>
      <family val="2"/>
    </font>
    <font>
      <sz val="8"/>
      <name val="Arial"/>
      <family val="2"/>
    </font>
    <font>
      <sz val="8"/>
      <color indexed="81"/>
      <name val="Tahoma"/>
      <family val="2"/>
    </font>
    <font>
      <b/>
      <sz val="10"/>
      <name val="Arial"/>
      <family val="2"/>
    </font>
    <font>
      <sz val="8"/>
      <name val="Arial"/>
      <family val="2"/>
    </font>
    <font>
      <b/>
      <sz val="12"/>
      <name val="Arial"/>
      <family val="2"/>
    </font>
    <font>
      <sz val="10"/>
      <color indexed="10"/>
      <name val="Arial"/>
      <family val="2"/>
    </font>
    <font>
      <sz val="10"/>
      <name val="Arial"/>
      <family val="2"/>
    </font>
    <font>
      <sz val="10"/>
      <color indexed="48"/>
      <name val="Arial"/>
      <family val="2"/>
    </font>
    <font>
      <sz val="8"/>
      <color indexed="10"/>
      <name val="Tahoma"/>
      <family val="2"/>
    </font>
    <font>
      <sz val="10"/>
      <color indexed="48"/>
      <name val="Arial"/>
      <family val="2"/>
    </font>
    <font>
      <i/>
      <sz val="10"/>
      <name val="Arial"/>
      <family val="2"/>
    </font>
    <font>
      <sz val="9"/>
      <name val="Arial"/>
      <family val="2"/>
    </font>
    <font>
      <i/>
      <u/>
      <sz val="10"/>
      <name val="Arial"/>
      <family val="2"/>
    </font>
    <font>
      <u/>
      <sz val="10"/>
      <name val="Arial"/>
      <family val="2"/>
    </font>
    <font>
      <sz val="10"/>
      <color rgb="FFFF0000"/>
      <name val="Arial"/>
      <family val="2"/>
    </font>
    <font>
      <b/>
      <sz val="10"/>
      <color rgb="FFFF0000"/>
      <name val="Arial"/>
      <family val="2"/>
    </font>
    <font>
      <sz val="9"/>
      <color indexed="81"/>
      <name val="Tahoma"/>
      <family val="2"/>
    </font>
    <font>
      <i/>
      <u/>
      <sz val="9"/>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
    <border>
      <left/>
      <right/>
      <top/>
      <bottom/>
      <diagonal/>
    </border>
  </borders>
  <cellStyleXfs count="4">
    <xf numFmtId="0" fontId="0" fillId="0" borderId="0"/>
    <xf numFmtId="164" fontId="1" fillId="0" borderId="0" applyFont="0" applyFill="0" applyBorder="0" applyAlignment="0" applyProtection="0"/>
    <xf numFmtId="0" fontId="8" fillId="0" borderId="0"/>
    <xf numFmtId="164" fontId="8" fillId="0" borderId="0" applyFont="0" applyFill="0" applyBorder="0" applyAlignment="0" applyProtection="0"/>
  </cellStyleXfs>
  <cellXfs count="74">
    <xf numFmtId="0" fontId="0" fillId="0" borderId="0" xfId="0"/>
    <xf numFmtId="0" fontId="4" fillId="0" borderId="0" xfId="0" applyFont="1" applyAlignment="1">
      <alignment horizontal="right"/>
    </xf>
    <xf numFmtId="0" fontId="4" fillId="0" borderId="0" xfId="0" applyFont="1"/>
    <xf numFmtId="0" fontId="5" fillId="0" borderId="0" xfId="0" applyFont="1"/>
    <xf numFmtId="0" fontId="6" fillId="0" borderId="0" xfId="0" applyFont="1"/>
    <xf numFmtId="0" fontId="9" fillId="0" borderId="0" xfId="0" applyFont="1"/>
    <xf numFmtId="3" fontId="0" fillId="0" borderId="0" xfId="0" applyNumberFormat="1"/>
    <xf numFmtId="3" fontId="0" fillId="0" borderId="0" xfId="0" applyNumberFormat="1" applyFill="1"/>
    <xf numFmtId="9" fontId="0" fillId="0" borderId="0" xfId="0" applyNumberFormat="1" applyAlignment="1">
      <alignment horizontal="left"/>
    </xf>
    <xf numFmtId="0" fontId="0" fillId="0" borderId="0" xfId="0" applyAlignment="1">
      <alignment horizontal="left"/>
    </xf>
    <xf numFmtId="0" fontId="8" fillId="0" borderId="0" xfId="0" applyFont="1"/>
    <xf numFmtId="0" fontId="11" fillId="0" borderId="0" xfId="0" applyFont="1"/>
    <xf numFmtId="0" fontId="11" fillId="0" borderId="0" xfId="0" applyFont="1" applyFill="1"/>
    <xf numFmtId="0" fontId="8" fillId="0" borderId="0" xfId="0" applyFont="1" applyFill="1"/>
    <xf numFmtId="0" fontId="12" fillId="0" borderId="0" xfId="0" applyFont="1"/>
    <xf numFmtId="0" fontId="12" fillId="0" borderId="0" xfId="0" applyFont="1" applyFill="1"/>
    <xf numFmtId="0" fontId="12" fillId="0" borderId="0" xfId="0" applyFont="1" applyAlignment="1">
      <alignment horizontal="left"/>
    </xf>
    <xf numFmtId="0" fontId="6" fillId="0" borderId="0" xfId="0" applyFont="1" applyFill="1"/>
    <xf numFmtId="0" fontId="0" fillId="0" borderId="0" xfId="0" applyFill="1"/>
    <xf numFmtId="10" fontId="8" fillId="0" borderId="0" xfId="0" applyNumberFormat="1" applyFont="1" applyFill="1"/>
    <xf numFmtId="0" fontId="0" fillId="2" borderId="0" xfId="0" applyFill="1"/>
    <xf numFmtId="0" fontId="12" fillId="2" borderId="0" xfId="0" applyFont="1" applyFill="1"/>
    <xf numFmtId="10" fontId="12" fillId="2" borderId="0" xfId="0" applyNumberFormat="1" applyFont="1" applyFill="1"/>
    <xf numFmtId="0" fontId="12" fillId="2" borderId="0" xfId="0" quotePrefix="1" applyFont="1" applyFill="1"/>
    <xf numFmtId="0" fontId="12" fillId="3" borderId="0" xfId="0" applyFont="1" applyFill="1"/>
    <xf numFmtId="10" fontId="12" fillId="3" borderId="0" xfId="0" applyNumberFormat="1" applyFont="1" applyFill="1"/>
    <xf numFmtId="0" fontId="12" fillId="3" borderId="0" xfId="0" quotePrefix="1" applyFont="1" applyFill="1"/>
    <xf numFmtId="0" fontId="0" fillId="3" borderId="0" xfId="0" applyFill="1"/>
    <xf numFmtId="0" fontId="8" fillId="0" borderId="0" xfId="0" quotePrefix="1" applyFont="1"/>
    <xf numFmtId="10" fontId="8" fillId="2" borderId="0" xfId="0" applyNumberFormat="1" applyFont="1" applyFill="1"/>
    <xf numFmtId="0" fontId="8" fillId="2" borderId="0" xfId="0" applyFont="1" applyFill="1"/>
    <xf numFmtId="0" fontId="13" fillId="0" borderId="0" xfId="0" applyFont="1" applyAlignment="1">
      <alignment horizontal="left" indent="1"/>
    </xf>
    <xf numFmtId="0" fontId="8" fillId="0" borderId="0" xfId="0" applyFont="1" applyAlignment="1">
      <alignment horizontal="left" indent="1"/>
    </xf>
    <xf numFmtId="0" fontId="8" fillId="0" borderId="0" xfId="0" applyFont="1" applyFill="1" applyAlignment="1">
      <alignment horizontal="left" indent="1"/>
    </xf>
    <xf numFmtId="0" fontId="13" fillId="0" borderId="0" xfId="0" applyFont="1" applyFill="1" applyAlignment="1">
      <alignment horizontal="left" indent="2"/>
    </xf>
    <xf numFmtId="0" fontId="13" fillId="0" borderId="0" xfId="0" applyFont="1" applyAlignment="1">
      <alignment horizontal="left" indent="2"/>
    </xf>
    <xf numFmtId="0" fontId="16" fillId="0" borderId="0" xfId="0" applyFont="1"/>
    <xf numFmtId="165" fontId="0" fillId="0" borderId="0" xfId="1" applyNumberFormat="1" applyFont="1"/>
    <xf numFmtId="165" fontId="0" fillId="0" borderId="0" xfId="1" applyNumberFormat="1" applyFont="1" applyFill="1"/>
    <xf numFmtId="0" fontId="14" fillId="2" borderId="0" xfId="0" applyFont="1" applyFill="1"/>
    <xf numFmtId="0" fontId="13" fillId="0" borderId="0" xfId="0" applyFont="1"/>
    <xf numFmtId="0" fontId="14" fillId="3" borderId="0" xfId="0" applyFont="1" applyFill="1"/>
    <xf numFmtId="0" fontId="13" fillId="0" borderId="0" xfId="0" applyFont="1" applyAlignment="1"/>
    <xf numFmtId="0" fontId="17" fillId="0" borderId="0" xfId="0" applyFont="1"/>
    <xf numFmtId="165" fontId="0" fillId="0" borderId="0" xfId="1" applyNumberFormat="1" applyFont="1" applyAlignment="1">
      <alignment horizontal="right"/>
    </xf>
    <xf numFmtId="0" fontId="8" fillId="0" borderId="0" xfId="0" applyFont="1" applyAlignment="1"/>
    <xf numFmtId="0" fontId="13" fillId="0" borderId="0" xfId="0" applyFont="1" applyFill="1"/>
    <xf numFmtId="0" fontId="16" fillId="0" borderId="0" xfId="0" applyFont="1" applyFill="1"/>
    <xf numFmtId="0" fontId="0" fillId="0" borderId="0" xfId="0" applyAlignment="1"/>
    <xf numFmtId="0" fontId="13" fillId="0" borderId="0" xfId="0" applyFont="1" applyFill="1" applyAlignment="1"/>
    <xf numFmtId="0" fontId="0" fillId="0" borderId="0" xfId="0" applyFill="1" applyAlignment="1"/>
    <xf numFmtId="0" fontId="8" fillId="0" borderId="0" xfId="2"/>
    <xf numFmtId="0" fontId="4" fillId="0" borderId="0" xfId="2" applyFont="1"/>
    <xf numFmtId="0" fontId="17" fillId="0" borderId="0" xfId="2" applyFont="1"/>
    <xf numFmtId="0" fontId="8" fillId="0" borderId="0" xfId="2" applyFont="1" applyAlignment="1"/>
    <xf numFmtId="0" fontId="8" fillId="3" borderId="0" xfId="2" applyFill="1"/>
    <xf numFmtId="0" fontId="12" fillId="3" borderId="0" xfId="2" applyFont="1" applyFill="1"/>
    <xf numFmtId="0" fontId="8" fillId="0" borderId="0" xfId="2" applyFont="1"/>
    <xf numFmtId="0" fontId="12" fillId="3" borderId="0" xfId="2" quotePrefix="1" applyFont="1" applyFill="1"/>
    <xf numFmtId="0" fontId="8" fillId="0" borderId="0" xfId="2" applyFont="1" applyFill="1"/>
    <xf numFmtId="10" fontId="8" fillId="0" borderId="0" xfId="2" applyNumberFormat="1" applyFont="1" applyFill="1"/>
    <xf numFmtId="0" fontId="16" fillId="0" borderId="0" xfId="2" applyFont="1"/>
    <xf numFmtId="0" fontId="6" fillId="0" borderId="0" xfId="2" applyFont="1"/>
    <xf numFmtId="0" fontId="13" fillId="0" borderId="0" xfId="2" applyFont="1"/>
    <xf numFmtId="3" fontId="8" fillId="0" borderId="0" xfId="2" applyNumberFormat="1"/>
    <xf numFmtId="165" fontId="0" fillId="0" borderId="0" xfId="3" applyNumberFormat="1" applyFont="1"/>
    <xf numFmtId="3" fontId="8" fillId="0" borderId="0" xfId="2" applyNumberFormat="1" applyFill="1"/>
    <xf numFmtId="165" fontId="0" fillId="0" borderId="0" xfId="3" applyNumberFormat="1" applyFont="1" applyFill="1"/>
    <xf numFmtId="0" fontId="4" fillId="0" borderId="0" xfId="2" applyFont="1" applyAlignment="1">
      <alignment horizontal="right"/>
    </xf>
    <xf numFmtId="165" fontId="8" fillId="0" borderId="0" xfId="3" applyNumberFormat="1" applyFont="1" applyFill="1"/>
    <xf numFmtId="0" fontId="19" fillId="0" borderId="0" xfId="2" applyFont="1"/>
    <xf numFmtId="0" fontId="12" fillId="3" borderId="0" xfId="2" applyFont="1" applyFill="1" applyAlignment="1">
      <alignment horizontal="center"/>
    </xf>
    <xf numFmtId="0" fontId="12" fillId="3" borderId="0" xfId="0" applyFont="1" applyFill="1" applyAlignment="1">
      <alignment horizontal="center"/>
    </xf>
    <xf numFmtId="0" fontId="12" fillId="2" borderId="0" xfId="0" applyFont="1" applyFill="1" applyAlignment="1">
      <alignment horizontal="center"/>
    </xf>
  </cellXfs>
  <cellStyles count="4">
    <cellStyle name="Comma" xfId="1" builtinId="3"/>
    <cellStyle name="Comma 2" xfId="3"/>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B2:R34"/>
  <sheetViews>
    <sheetView showGridLines="0" tabSelected="1" workbookViewId="0">
      <selection activeCell="B26" sqref="B26"/>
    </sheetView>
  </sheetViews>
  <sheetFormatPr defaultColWidth="9.140625" defaultRowHeight="12.75" x14ac:dyDescent="0.2"/>
  <cols>
    <col min="1" max="1" width="3.42578125" style="51" customWidth="1"/>
    <col min="2" max="2" width="9.140625" style="51" customWidth="1"/>
    <col min="3" max="5" width="9.140625" style="51"/>
    <col min="6" max="6" width="8.42578125" style="51" customWidth="1"/>
    <col min="7" max="7" width="9.140625" style="51"/>
    <col min="8" max="8" width="9.85546875" style="51" bestFit="1" customWidth="1"/>
    <col min="9" max="9" width="14.140625" style="51" customWidth="1"/>
    <col min="10" max="10" width="18.28515625" style="51" customWidth="1"/>
    <col min="11" max="12" width="9.140625" style="51"/>
    <col min="13" max="13" width="8.140625" style="51" customWidth="1"/>
    <col min="14" max="15" width="9.140625" style="51"/>
    <col min="16" max="16" width="6.42578125" style="51" customWidth="1"/>
    <col min="17" max="16384" width="9.140625" style="51"/>
  </cols>
  <sheetData>
    <row r="2" spans="2:18" ht="15.75" x14ac:dyDescent="0.25">
      <c r="B2" s="62" t="s">
        <v>186</v>
      </c>
    </row>
    <row r="3" spans="2:18" x14ac:dyDescent="0.2">
      <c r="B3" s="51" t="s">
        <v>4</v>
      </c>
      <c r="G3" s="68" t="s">
        <v>185</v>
      </c>
      <c r="H3" s="68" t="s">
        <v>134</v>
      </c>
      <c r="I3" s="68"/>
      <c r="P3" s="57"/>
      <c r="R3" s="57"/>
    </row>
    <row r="4" spans="2:18" x14ac:dyDescent="0.2">
      <c r="N4" s="61"/>
    </row>
    <row r="5" spans="2:18" x14ac:dyDescent="0.2">
      <c r="B5" s="52" t="s">
        <v>143</v>
      </c>
      <c r="G5" s="37">
        <f>G7-G6</f>
        <v>8380</v>
      </c>
      <c r="H5" s="37">
        <f>H7-H6</f>
        <v>7761</v>
      </c>
      <c r="I5" s="64"/>
    </row>
    <row r="6" spans="2:18" x14ac:dyDescent="0.2">
      <c r="B6" s="51" t="s">
        <v>27</v>
      </c>
      <c r="G6" s="69">
        <f>43</f>
        <v>43</v>
      </c>
      <c r="H6" s="67">
        <v>0</v>
      </c>
      <c r="I6" s="66"/>
    </row>
    <row r="7" spans="2:18" x14ac:dyDescent="0.2">
      <c r="B7" s="52" t="s">
        <v>145</v>
      </c>
      <c r="G7" s="65">
        <v>8423</v>
      </c>
      <c r="H7" s="65">
        <v>7761</v>
      </c>
      <c r="I7" s="64"/>
    </row>
    <row r="8" spans="2:18" x14ac:dyDescent="0.2">
      <c r="B8" s="51" t="s">
        <v>22</v>
      </c>
      <c r="G8" s="65">
        <v>-270</v>
      </c>
      <c r="H8" s="65">
        <v>-121</v>
      </c>
      <c r="I8" s="64"/>
    </row>
    <row r="9" spans="2:18" x14ac:dyDescent="0.2">
      <c r="B9" s="52" t="s">
        <v>2</v>
      </c>
      <c r="G9" s="65">
        <v>8153</v>
      </c>
      <c r="H9" s="65">
        <f>H7+H8</f>
        <v>7640</v>
      </c>
      <c r="I9" s="64"/>
    </row>
    <row r="10" spans="2:18" x14ac:dyDescent="0.2">
      <c r="B10" s="51" t="s">
        <v>15</v>
      </c>
      <c r="G10" s="65">
        <v>-3438</v>
      </c>
      <c r="H10" s="65">
        <v>-3736</v>
      </c>
      <c r="I10" s="64"/>
      <c r="N10" s="61"/>
      <c r="P10" s="57"/>
    </row>
    <row r="11" spans="2:18" x14ac:dyDescent="0.2">
      <c r="B11" s="57" t="s">
        <v>136</v>
      </c>
      <c r="G11" s="65">
        <v>-2</v>
      </c>
      <c r="H11" s="65">
        <v>-3862</v>
      </c>
      <c r="I11" s="64"/>
      <c r="N11" s="61"/>
    </row>
    <row r="12" spans="2:18" x14ac:dyDescent="0.2">
      <c r="B12" s="52" t="s">
        <v>3</v>
      </c>
      <c r="G12" s="65">
        <v>4713</v>
      </c>
      <c r="H12" s="65">
        <v>42</v>
      </c>
      <c r="I12" s="64"/>
    </row>
    <row r="13" spans="2:18" x14ac:dyDescent="0.2">
      <c r="B13" s="51" t="s">
        <v>26</v>
      </c>
      <c r="G13" s="65">
        <f>G8</f>
        <v>-270</v>
      </c>
      <c r="H13" s="65">
        <f>H8</f>
        <v>-121</v>
      </c>
      <c r="I13" s="64"/>
    </row>
    <row r="14" spans="2:18" x14ac:dyDescent="0.2">
      <c r="B14" s="52" t="s">
        <v>20</v>
      </c>
      <c r="G14" s="65">
        <f>G11</f>
        <v>-2</v>
      </c>
      <c r="H14" s="65">
        <f>H11</f>
        <v>-3862</v>
      </c>
      <c r="I14" s="64"/>
    </row>
    <row r="15" spans="2:18" x14ac:dyDescent="0.2">
      <c r="B15" s="52" t="s">
        <v>21</v>
      </c>
      <c r="G15" s="65">
        <f>G12-G13-G14</f>
        <v>4985</v>
      </c>
      <c r="H15" s="65">
        <f>H12-H13-H14</f>
        <v>4025</v>
      </c>
      <c r="I15" s="64"/>
    </row>
    <row r="16" spans="2:18" x14ac:dyDescent="0.2">
      <c r="B16" s="51" t="s">
        <v>28</v>
      </c>
      <c r="G16" s="65">
        <f>G6</f>
        <v>43</v>
      </c>
      <c r="H16" s="65">
        <f>H6</f>
        <v>0</v>
      </c>
      <c r="I16" s="64"/>
    </row>
    <row r="17" spans="2:10" x14ac:dyDescent="0.2">
      <c r="B17" s="52" t="s">
        <v>144</v>
      </c>
      <c r="G17" s="65">
        <f>G15-G16</f>
        <v>4942</v>
      </c>
      <c r="H17" s="65">
        <f>H15-H16</f>
        <v>4025</v>
      </c>
      <c r="I17" s="64"/>
    </row>
    <row r="19" spans="2:10" s="57" customFormat="1" x14ac:dyDescent="0.2"/>
    <row r="20" spans="2:10" s="57" customFormat="1" x14ac:dyDescent="0.2"/>
    <row r="21" spans="2:10" x14ac:dyDescent="0.2">
      <c r="B21" s="63" t="s">
        <v>141</v>
      </c>
    </row>
    <row r="22" spans="2:10" x14ac:dyDescent="0.2">
      <c r="B22" s="63"/>
    </row>
    <row r="23" spans="2:10" ht="15.75" x14ac:dyDescent="0.25">
      <c r="B23" s="62" t="s">
        <v>129</v>
      </c>
    </row>
    <row r="24" spans="2:10" x14ac:dyDescent="0.2">
      <c r="B24" s="63"/>
    </row>
    <row r="25" spans="2:10" x14ac:dyDescent="0.2">
      <c r="B25" s="63" t="s">
        <v>190</v>
      </c>
    </row>
    <row r="26" spans="2:10" x14ac:dyDescent="0.2">
      <c r="B26" s="63" t="s">
        <v>191</v>
      </c>
    </row>
    <row r="27" spans="2:10" x14ac:dyDescent="0.2">
      <c r="B27" s="63"/>
    </row>
    <row r="28" spans="2:10" ht="15.75" x14ac:dyDescent="0.25">
      <c r="B28" s="62" t="s">
        <v>176</v>
      </c>
      <c r="D28" s="61"/>
    </row>
    <row r="29" spans="2:10" x14ac:dyDescent="0.2">
      <c r="I29" s="71"/>
      <c r="J29" s="71"/>
    </row>
    <row r="30" spans="2:10" x14ac:dyDescent="0.2">
      <c r="C30" s="57" t="s">
        <v>73</v>
      </c>
      <c r="F30" s="60" t="s">
        <v>187</v>
      </c>
      <c r="G30" s="70" t="s">
        <v>188</v>
      </c>
      <c r="H30" s="56"/>
      <c r="I30" s="56"/>
      <c r="J30" s="56"/>
    </row>
    <row r="31" spans="2:10" x14ac:dyDescent="0.2">
      <c r="C31" s="57" t="s">
        <v>151</v>
      </c>
      <c r="F31" s="59" t="s">
        <v>178</v>
      </c>
      <c r="G31" s="57"/>
      <c r="H31" s="56"/>
      <c r="I31" s="56"/>
      <c r="J31" s="58"/>
    </row>
    <row r="32" spans="2:10" x14ac:dyDescent="0.2">
      <c r="C32" s="57" t="s">
        <v>152</v>
      </c>
      <c r="F32" s="59" t="s">
        <v>189</v>
      </c>
      <c r="G32" s="57"/>
      <c r="H32" s="56"/>
      <c r="I32" s="56"/>
      <c r="J32" s="58"/>
    </row>
    <row r="33" spans="2:10" x14ac:dyDescent="0.2">
      <c r="F33" s="57"/>
      <c r="G33" s="57"/>
      <c r="H33" s="56"/>
      <c r="I33" s="56"/>
      <c r="J33" s="55"/>
    </row>
    <row r="34" spans="2:10" s="52" customFormat="1" x14ac:dyDescent="0.2">
      <c r="B34" s="54" t="s">
        <v>148</v>
      </c>
      <c r="D34" s="53"/>
      <c r="F34" s="51"/>
    </row>
  </sheetData>
  <mergeCells count="1">
    <mergeCell ref="I29:J29"/>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38"/>
  <sheetViews>
    <sheetView showGridLines="0" workbookViewId="0">
      <selection activeCell="G5" sqref="G5:G17"/>
    </sheetView>
  </sheetViews>
  <sheetFormatPr defaultColWidth="9.140625" defaultRowHeight="12.75" x14ac:dyDescent="0.2"/>
  <cols>
    <col min="1" max="1" width="3.42578125" customWidth="1"/>
    <col min="6" max="6" width="7.140625" customWidth="1"/>
    <col min="9" max="9" width="14.140625" customWidth="1"/>
    <col min="10" max="10" width="18.28515625" customWidth="1"/>
    <col min="12" max="12" width="8.140625" customWidth="1"/>
    <col min="15" max="15" width="6.42578125" customWidth="1"/>
  </cols>
  <sheetData>
    <row r="2" spans="2:8" ht="15.75" x14ac:dyDescent="0.25">
      <c r="B2" s="4" t="s">
        <v>96</v>
      </c>
    </row>
    <row r="3" spans="2:8" x14ac:dyDescent="0.2">
      <c r="B3" t="s">
        <v>4</v>
      </c>
      <c r="G3" s="1" t="s">
        <v>97</v>
      </c>
      <c r="H3" s="1" t="s">
        <v>37</v>
      </c>
    </row>
    <row r="5" spans="2:8" x14ac:dyDescent="0.2">
      <c r="B5" s="2" t="s">
        <v>25</v>
      </c>
      <c r="G5" s="6">
        <f>G7-G6</f>
        <v>7104</v>
      </c>
      <c r="H5" s="6">
        <f>H7-H6</f>
        <v>6953</v>
      </c>
    </row>
    <row r="6" spans="2:8" x14ac:dyDescent="0.2">
      <c r="B6" t="s">
        <v>27</v>
      </c>
      <c r="G6" s="7">
        <v>75</v>
      </c>
      <c r="H6" s="7">
        <v>-20</v>
      </c>
    </row>
    <row r="7" spans="2:8" x14ac:dyDescent="0.2">
      <c r="B7" s="2" t="s">
        <v>23</v>
      </c>
      <c r="G7" s="6">
        <v>7179</v>
      </c>
      <c r="H7" s="6">
        <v>6933</v>
      </c>
    </row>
    <row r="8" spans="2:8" x14ac:dyDescent="0.2">
      <c r="B8" t="s">
        <v>22</v>
      </c>
      <c r="G8" s="6">
        <v>-217</v>
      </c>
      <c r="H8" s="6">
        <v>-359</v>
      </c>
    </row>
    <row r="9" spans="2:8" x14ac:dyDescent="0.2">
      <c r="B9" s="2" t="s">
        <v>2</v>
      </c>
      <c r="G9" s="6">
        <f>G7+G8</f>
        <v>6962</v>
      </c>
      <c r="H9" s="6">
        <f>H7+H8</f>
        <v>6574</v>
      </c>
    </row>
    <row r="10" spans="2:8" x14ac:dyDescent="0.2">
      <c r="B10" t="s">
        <v>15</v>
      </c>
      <c r="G10" s="6">
        <v>-4145</v>
      </c>
      <c r="H10" s="6">
        <v>-3787</v>
      </c>
    </row>
    <row r="11" spans="2:8" x14ac:dyDescent="0.2">
      <c r="B11" t="s">
        <v>16</v>
      </c>
      <c r="G11" s="6">
        <v>-14</v>
      </c>
      <c r="H11" s="6">
        <v>29</v>
      </c>
    </row>
    <row r="12" spans="2:8" x14ac:dyDescent="0.2">
      <c r="B12" s="2" t="s">
        <v>3</v>
      </c>
      <c r="G12" s="6">
        <f>G9+G10+G11</f>
        <v>2803</v>
      </c>
      <c r="H12" s="6">
        <f>H9+H10+H11</f>
        <v>2816</v>
      </c>
    </row>
    <row r="13" spans="2:8" x14ac:dyDescent="0.2">
      <c r="B13" t="s">
        <v>26</v>
      </c>
      <c r="G13" s="6">
        <f>G8</f>
        <v>-217</v>
      </c>
      <c r="H13" s="6">
        <f>H8</f>
        <v>-359</v>
      </c>
    </row>
    <row r="14" spans="2:8" x14ac:dyDescent="0.2">
      <c r="B14" s="2" t="s">
        <v>20</v>
      </c>
      <c r="G14" s="6">
        <f>+G11</f>
        <v>-14</v>
      </c>
      <c r="H14" s="6">
        <f>+H11</f>
        <v>29</v>
      </c>
    </row>
    <row r="15" spans="2:8" x14ac:dyDescent="0.2">
      <c r="B15" s="2" t="s">
        <v>21</v>
      </c>
      <c r="G15" s="6">
        <f>+G12-G13-G14</f>
        <v>3034</v>
      </c>
      <c r="H15" s="6">
        <f>+H12-H13-H14</f>
        <v>3146</v>
      </c>
    </row>
    <row r="16" spans="2:8" x14ac:dyDescent="0.2">
      <c r="B16" t="s">
        <v>28</v>
      </c>
      <c r="G16" s="6">
        <f>+G6</f>
        <v>75</v>
      </c>
      <c r="H16" s="6">
        <f>+H6</f>
        <v>-20</v>
      </c>
    </row>
    <row r="17" spans="2:13" x14ac:dyDescent="0.2">
      <c r="B17" s="2" t="s">
        <v>24</v>
      </c>
      <c r="G17" s="6">
        <f>+G15-G16</f>
        <v>2959</v>
      </c>
      <c r="H17" s="6">
        <f>+H15-H16</f>
        <v>3166</v>
      </c>
    </row>
    <row r="18" spans="2:13" x14ac:dyDescent="0.2">
      <c r="M18" s="10"/>
    </row>
    <row r="19" spans="2:13" x14ac:dyDescent="0.2">
      <c r="B19" s="3" t="s">
        <v>32</v>
      </c>
    </row>
    <row r="21" spans="2:13" ht="15.75" x14ac:dyDescent="0.25">
      <c r="B21" s="17" t="s">
        <v>60</v>
      </c>
      <c r="C21" s="18"/>
      <c r="D21" s="18"/>
      <c r="E21" s="18"/>
      <c r="F21" s="18"/>
      <c r="G21" s="18"/>
      <c r="H21" s="18"/>
      <c r="I21" s="18"/>
      <c r="J21" s="18"/>
      <c r="K21" s="18"/>
      <c r="L21" s="18"/>
    </row>
    <row r="22" spans="2:13" x14ac:dyDescent="0.2">
      <c r="B22" s="13" t="s">
        <v>102</v>
      </c>
      <c r="C22" s="18"/>
      <c r="D22" s="18"/>
      <c r="E22" s="18"/>
      <c r="F22" s="18"/>
      <c r="G22" s="18"/>
      <c r="H22" s="18"/>
      <c r="I22" s="18"/>
      <c r="J22" s="18"/>
      <c r="K22" s="18"/>
      <c r="L22" s="18"/>
    </row>
    <row r="23" spans="2:13" ht="15.75" x14ac:dyDescent="0.25">
      <c r="B23" s="17"/>
      <c r="C23" s="18"/>
      <c r="D23" s="18"/>
      <c r="E23" s="18"/>
      <c r="F23" s="18"/>
      <c r="G23" s="18"/>
      <c r="H23" s="18"/>
      <c r="I23" s="18"/>
      <c r="J23" s="18"/>
      <c r="K23" s="18"/>
      <c r="L23" s="18"/>
    </row>
    <row r="24" spans="2:13" x14ac:dyDescent="0.2">
      <c r="B24" s="10"/>
    </row>
    <row r="25" spans="2:13" x14ac:dyDescent="0.2">
      <c r="B25" s="10"/>
    </row>
    <row r="26" spans="2:13" ht="15.75" x14ac:dyDescent="0.25">
      <c r="B26" s="4" t="s">
        <v>101</v>
      </c>
    </row>
    <row r="27" spans="2:13" x14ac:dyDescent="0.2">
      <c r="I27" s="72"/>
      <c r="J27" s="72"/>
    </row>
    <row r="28" spans="2:13" x14ac:dyDescent="0.2">
      <c r="B28" s="2" t="s">
        <v>56</v>
      </c>
      <c r="F28" s="10"/>
      <c r="I28" s="24"/>
      <c r="J28" s="24"/>
    </row>
    <row r="29" spans="2:13" x14ac:dyDescent="0.2">
      <c r="C29" s="10" t="s">
        <v>73</v>
      </c>
      <c r="F29" s="19" t="s">
        <v>92</v>
      </c>
      <c r="G29" s="10"/>
      <c r="I29" s="25"/>
      <c r="J29" s="24"/>
    </row>
    <row r="30" spans="2:13" x14ac:dyDescent="0.2">
      <c r="C30" t="s">
        <v>6</v>
      </c>
      <c r="F30" s="13" t="s">
        <v>93</v>
      </c>
      <c r="G30" s="10"/>
      <c r="I30" s="24"/>
      <c r="J30" s="26"/>
    </row>
    <row r="31" spans="2:13" x14ac:dyDescent="0.2">
      <c r="C31" t="s">
        <v>7</v>
      </c>
      <c r="F31" s="13" t="s">
        <v>69</v>
      </c>
      <c r="G31" s="10"/>
      <c r="I31" s="24"/>
      <c r="J31" s="26"/>
    </row>
    <row r="32" spans="2:13" x14ac:dyDescent="0.2">
      <c r="F32" s="10"/>
      <c r="G32" s="10"/>
      <c r="I32" s="24"/>
      <c r="J32" s="27"/>
    </row>
    <row r="33" spans="2:10" x14ac:dyDescent="0.2">
      <c r="B33" s="2" t="s">
        <v>8</v>
      </c>
      <c r="F33" s="10"/>
      <c r="G33" s="10"/>
      <c r="I33" s="24"/>
      <c r="J33" s="27"/>
    </row>
    <row r="34" spans="2:10" x14ac:dyDescent="0.2">
      <c r="C34" t="s">
        <v>10</v>
      </c>
      <c r="F34" s="10" t="s">
        <v>94</v>
      </c>
      <c r="G34" s="10"/>
      <c r="I34" s="24"/>
      <c r="J34" s="27"/>
    </row>
    <row r="35" spans="2:10" x14ac:dyDescent="0.2">
      <c r="C35" t="s">
        <v>11</v>
      </c>
      <c r="F35" s="10" t="s">
        <v>95</v>
      </c>
      <c r="G35" s="10"/>
      <c r="I35" s="24"/>
      <c r="J35" s="27"/>
    </row>
    <row r="37" spans="2:10" x14ac:dyDescent="0.2">
      <c r="B37" s="10" t="s">
        <v>98</v>
      </c>
      <c r="F37" s="10" t="s">
        <v>99</v>
      </c>
    </row>
    <row r="38" spans="2:10" x14ac:dyDescent="0.2">
      <c r="F38" s="28" t="s">
        <v>100</v>
      </c>
    </row>
  </sheetData>
  <mergeCells count="1">
    <mergeCell ref="I27:J27"/>
  </mergeCells>
  <pageMargins left="0.55118110236220474" right="0.23622047244094491" top="0.98425196850393704" bottom="0.98425196850393704" header="0.51181102362204722" footer="0.51181102362204722"/>
  <pageSetup paperSize="9" scale="80" orientation="portrait" cellComments="asDisplayed"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pageSetUpPr fitToPage="1"/>
  </sheetPr>
  <dimension ref="B2:M37"/>
  <sheetViews>
    <sheetView showGridLines="0" workbookViewId="0">
      <selection activeCell="L17" sqref="L17"/>
    </sheetView>
  </sheetViews>
  <sheetFormatPr defaultColWidth="9.140625" defaultRowHeight="12.75" x14ac:dyDescent="0.2"/>
  <cols>
    <col min="1" max="1" width="3.42578125" customWidth="1"/>
    <col min="6" max="6" width="7.140625" customWidth="1"/>
    <col min="9" max="9" width="14.140625" customWidth="1"/>
    <col min="10" max="10" width="18.28515625" customWidth="1"/>
    <col min="12" max="12" width="8.140625" customWidth="1"/>
    <col min="15" max="15" width="6.42578125" customWidth="1"/>
  </cols>
  <sheetData>
    <row r="2" spans="2:8" ht="15.75" x14ac:dyDescent="0.25">
      <c r="B2" s="4" t="s">
        <v>76</v>
      </c>
    </row>
    <row r="3" spans="2:8" x14ac:dyDescent="0.2">
      <c r="B3" t="s">
        <v>4</v>
      </c>
      <c r="G3" s="1" t="s">
        <v>75</v>
      </c>
      <c r="H3" s="1" t="s">
        <v>0</v>
      </c>
    </row>
    <row r="5" spans="2:8" x14ac:dyDescent="0.2">
      <c r="B5" s="2" t="s">
        <v>25</v>
      </c>
      <c r="G5" s="6">
        <f>G7-G6</f>
        <v>7731</v>
      </c>
      <c r="H5" s="6">
        <f>H7-H6</f>
        <v>8188</v>
      </c>
    </row>
    <row r="6" spans="2:8" x14ac:dyDescent="0.2">
      <c r="B6" t="s">
        <v>27</v>
      </c>
      <c r="G6" s="7">
        <f>123+64-33</f>
        <v>154</v>
      </c>
      <c r="H6" s="7">
        <v>0</v>
      </c>
    </row>
    <row r="7" spans="2:8" x14ac:dyDescent="0.2">
      <c r="B7" s="2" t="s">
        <v>23</v>
      </c>
      <c r="G7" s="6">
        <v>7885</v>
      </c>
      <c r="H7" s="6">
        <v>8188</v>
      </c>
    </row>
    <row r="8" spans="2:8" x14ac:dyDescent="0.2">
      <c r="B8" t="s">
        <v>22</v>
      </c>
      <c r="G8" s="6">
        <v>-139</v>
      </c>
      <c r="H8" s="6">
        <v>-146</v>
      </c>
    </row>
    <row r="9" spans="2:8" x14ac:dyDescent="0.2">
      <c r="B9" s="2" t="s">
        <v>2</v>
      </c>
      <c r="G9" s="6">
        <f>G7+G8</f>
        <v>7746</v>
      </c>
      <c r="H9" s="6">
        <f>H7+H8</f>
        <v>8042</v>
      </c>
    </row>
    <row r="10" spans="2:8" x14ac:dyDescent="0.2">
      <c r="B10" t="s">
        <v>15</v>
      </c>
      <c r="G10" s="6">
        <v>-3994</v>
      </c>
      <c r="H10" s="6">
        <v>-3586</v>
      </c>
    </row>
    <row r="11" spans="2:8" x14ac:dyDescent="0.2">
      <c r="B11" t="s">
        <v>16</v>
      </c>
      <c r="G11" s="6">
        <v>0</v>
      </c>
      <c r="H11" s="6">
        <v>10</v>
      </c>
    </row>
    <row r="12" spans="2:8" x14ac:dyDescent="0.2">
      <c r="B12" s="2" t="s">
        <v>3</v>
      </c>
      <c r="G12" s="6">
        <f>G9+G10+G11</f>
        <v>3752</v>
      </c>
      <c r="H12" s="6">
        <f>H9+H10+H11</f>
        <v>4466</v>
      </c>
    </row>
    <row r="13" spans="2:8" x14ac:dyDescent="0.2">
      <c r="B13" t="s">
        <v>26</v>
      </c>
      <c r="G13" s="6">
        <f>G8</f>
        <v>-139</v>
      </c>
      <c r="H13" s="6">
        <f>H8</f>
        <v>-146</v>
      </c>
    </row>
    <row r="14" spans="2:8" x14ac:dyDescent="0.2">
      <c r="B14" s="2" t="s">
        <v>20</v>
      </c>
      <c r="G14" s="6">
        <f>+G11</f>
        <v>0</v>
      </c>
      <c r="H14" s="6">
        <f>+H11</f>
        <v>10</v>
      </c>
    </row>
    <row r="15" spans="2:8" x14ac:dyDescent="0.2">
      <c r="B15" s="2" t="s">
        <v>21</v>
      </c>
      <c r="G15" s="6">
        <f>+G12-G13-G14</f>
        <v>3891</v>
      </c>
      <c r="H15" s="6">
        <f>+H12-H13-H14</f>
        <v>4602</v>
      </c>
    </row>
    <row r="16" spans="2:8" x14ac:dyDescent="0.2">
      <c r="B16" t="s">
        <v>28</v>
      </c>
      <c r="G16" s="6">
        <f>+G6</f>
        <v>154</v>
      </c>
      <c r="H16" s="6">
        <f>+H6</f>
        <v>0</v>
      </c>
    </row>
    <row r="17" spans="2:13" x14ac:dyDescent="0.2">
      <c r="B17" s="2" t="s">
        <v>24</v>
      </c>
      <c r="G17" s="6">
        <f>+G15-G16</f>
        <v>3737</v>
      </c>
      <c r="H17" s="6">
        <f>+H15-H16</f>
        <v>4602</v>
      </c>
    </row>
    <row r="18" spans="2:13" x14ac:dyDescent="0.2">
      <c r="M18" s="10"/>
    </row>
    <row r="19" spans="2:13" x14ac:dyDescent="0.2">
      <c r="B19" s="3" t="s">
        <v>32</v>
      </c>
    </row>
    <row r="21" spans="2:13" ht="15.75" x14ac:dyDescent="0.25">
      <c r="B21" s="17" t="s">
        <v>60</v>
      </c>
      <c r="C21" s="18"/>
      <c r="D21" s="18"/>
      <c r="E21" s="18"/>
      <c r="F21" s="18"/>
      <c r="G21" s="18"/>
      <c r="H21" s="18"/>
      <c r="I21" s="18"/>
      <c r="J21" s="18"/>
      <c r="K21" s="18"/>
      <c r="L21" s="18"/>
    </row>
    <row r="22" spans="2:13" x14ac:dyDescent="0.2">
      <c r="B22" s="13" t="s">
        <v>77</v>
      </c>
      <c r="C22" s="18"/>
      <c r="D22" s="18"/>
      <c r="E22" s="18"/>
      <c r="F22" s="18"/>
      <c r="G22" s="18"/>
      <c r="H22" s="18"/>
      <c r="I22" s="18"/>
      <c r="J22" s="18"/>
      <c r="K22" s="18"/>
      <c r="L22" s="18"/>
    </row>
    <row r="23" spans="2:13" x14ac:dyDescent="0.2">
      <c r="B23" s="13" t="s">
        <v>78</v>
      </c>
      <c r="C23" s="18"/>
      <c r="D23" s="18"/>
      <c r="E23" s="18"/>
      <c r="F23" s="18"/>
      <c r="G23" s="18"/>
      <c r="H23" s="18"/>
      <c r="I23" s="18"/>
      <c r="J23" s="18"/>
      <c r="K23" s="18"/>
      <c r="L23" s="18"/>
    </row>
    <row r="24" spans="2:13" ht="11.25" customHeight="1" x14ac:dyDescent="0.2">
      <c r="B24" s="13" t="s">
        <v>79</v>
      </c>
      <c r="C24" s="18"/>
      <c r="D24" s="18"/>
      <c r="E24" s="18"/>
      <c r="F24" s="18"/>
      <c r="G24" s="18"/>
      <c r="H24" s="18"/>
      <c r="I24" s="18"/>
      <c r="J24" s="18"/>
      <c r="K24" s="18"/>
      <c r="L24" s="18"/>
    </row>
    <row r="25" spans="2:13" x14ac:dyDescent="0.2">
      <c r="B25" s="10"/>
    </row>
    <row r="26" spans="2:13" x14ac:dyDescent="0.2">
      <c r="B26" s="10"/>
    </row>
    <row r="27" spans="2:13" x14ac:dyDescent="0.2">
      <c r="B27" s="10"/>
    </row>
    <row r="28" spans="2:13" ht="15.75" x14ac:dyDescent="0.25">
      <c r="B28" s="4" t="s">
        <v>80</v>
      </c>
    </row>
    <row r="29" spans="2:13" x14ac:dyDescent="0.2">
      <c r="I29" s="73" t="s">
        <v>55</v>
      </c>
      <c r="J29" s="73"/>
    </row>
    <row r="30" spans="2:13" x14ac:dyDescent="0.2">
      <c r="B30" s="2" t="s">
        <v>56</v>
      </c>
      <c r="F30" s="10" t="s">
        <v>81</v>
      </c>
      <c r="I30" s="21" t="s">
        <v>88</v>
      </c>
      <c r="J30" s="21" t="s">
        <v>87</v>
      </c>
    </row>
    <row r="31" spans="2:13" x14ac:dyDescent="0.2">
      <c r="C31" s="10" t="s">
        <v>73</v>
      </c>
      <c r="F31" s="19" t="s">
        <v>82</v>
      </c>
      <c r="G31" s="10"/>
      <c r="I31" s="22" t="s">
        <v>68</v>
      </c>
      <c r="J31" s="23" t="s">
        <v>89</v>
      </c>
    </row>
    <row r="32" spans="2:13" x14ac:dyDescent="0.2">
      <c r="C32" t="s">
        <v>6</v>
      </c>
      <c r="F32" s="13" t="s">
        <v>83</v>
      </c>
      <c r="G32" s="10"/>
      <c r="I32" s="21" t="s">
        <v>57</v>
      </c>
      <c r="J32" s="23" t="s">
        <v>90</v>
      </c>
    </row>
    <row r="33" spans="2:10" x14ac:dyDescent="0.2">
      <c r="C33" t="s">
        <v>7</v>
      </c>
      <c r="F33" s="13" t="s">
        <v>84</v>
      </c>
      <c r="G33" s="10"/>
      <c r="I33" s="21" t="s">
        <v>69</v>
      </c>
      <c r="J33" s="23" t="s">
        <v>91</v>
      </c>
    </row>
    <row r="34" spans="2:10" x14ac:dyDescent="0.2">
      <c r="F34" s="10"/>
      <c r="G34" s="10"/>
      <c r="I34" s="21"/>
      <c r="J34" s="20"/>
    </row>
    <row r="35" spans="2:10" x14ac:dyDescent="0.2">
      <c r="B35" s="2" t="s">
        <v>8</v>
      </c>
      <c r="F35" s="10"/>
      <c r="G35" s="10"/>
      <c r="I35" s="21"/>
      <c r="J35" s="20"/>
    </row>
    <row r="36" spans="2:10" x14ac:dyDescent="0.2">
      <c r="C36" t="s">
        <v>10</v>
      </c>
      <c r="F36" s="10" t="s">
        <v>85</v>
      </c>
      <c r="G36" s="10"/>
      <c r="I36" s="21" t="s">
        <v>49</v>
      </c>
      <c r="J36" s="20"/>
    </row>
    <row r="37" spans="2:10" x14ac:dyDescent="0.2">
      <c r="C37" t="s">
        <v>11</v>
      </c>
      <c r="F37" s="10" t="s">
        <v>86</v>
      </c>
      <c r="G37" s="10"/>
      <c r="I37" s="21" t="s">
        <v>59</v>
      </c>
      <c r="J37" s="20"/>
    </row>
  </sheetData>
  <mergeCells count="1">
    <mergeCell ref="I29:J29"/>
  </mergeCells>
  <pageMargins left="0.55118110236220474" right="0.23622047244094491" top="0.98425196850393704" bottom="0.98425196850393704" header="0.51181102362204722" footer="0.51181102362204722"/>
  <pageSetup paperSize="9" scale="72" orientation="portrait" cellComments="asDisplayed"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M37"/>
  <sheetViews>
    <sheetView showGridLines="0" workbookViewId="0">
      <selection activeCell="M10" sqref="M10"/>
    </sheetView>
  </sheetViews>
  <sheetFormatPr defaultColWidth="9.140625" defaultRowHeight="12.75" x14ac:dyDescent="0.2"/>
  <cols>
    <col min="1" max="1" width="3.42578125" customWidth="1"/>
    <col min="6" max="6" width="7.140625" customWidth="1"/>
    <col min="13" max="13" width="8.140625" customWidth="1"/>
    <col min="16" max="16" width="6.42578125" customWidth="1"/>
  </cols>
  <sheetData>
    <row r="2" spans="2:8" ht="15.75" x14ac:dyDescent="0.25">
      <c r="B2" s="4" t="s">
        <v>64</v>
      </c>
    </row>
    <row r="3" spans="2:8" x14ac:dyDescent="0.2">
      <c r="B3" t="s">
        <v>4</v>
      </c>
      <c r="G3" s="1" t="s">
        <v>65</v>
      </c>
      <c r="H3" s="1" t="s">
        <v>66</v>
      </c>
    </row>
    <row r="5" spans="2:8" x14ac:dyDescent="0.2">
      <c r="B5" s="2" t="s">
        <v>25</v>
      </c>
      <c r="G5" s="6">
        <f>G7-G6</f>
        <v>7025</v>
      </c>
      <c r="H5" s="6">
        <f>H7-H6</f>
        <v>7896</v>
      </c>
    </row>
    <row r="6" spans="2:8" x14ac:dyDescent="0.2">
      <c r="B6" t="s">
        <v>27</v>
      </c>
      <c r="G6" s="7">
        <v>0</v>
      </c>
      <c r="H6" s="7">
        <v>0</v>
      </c>
    </row>
    <row r="7" spans="2:8" x14ac:dyDescent="0.2">
      <c r="B7" s="2" t="s">
        <v>23</v>
      </c>
      <c r="G7" s="6">
        <v>7025</v>
      </c>
      <c r="H7" s="6">
        <v>7896</v>
      </c>
    </row>
    <row r="8" spans="2:8" x14ac:dyDescent="0.2">
      <c r="B8" t="s">
        <v>22</v>
      </c>
      <c r="G8" s="6">
        <v>-134</v>
      </c>
      <c r="H8" s="6">
        <v>-76</v>
      </c>
    </row>
    <row r="9" spans="2:8" x14ac:dyDescent="0.2">
      <c r="B9" s="2" t="s">
        <v>2</v>
      </c>
      <c r="G9" s="6">
        <f>G7+G8</f>
        <v>6891</v>
      </c>
      <c r="H9" s="6">
        <f>H7+H8</f>
        <v>7820</v>
      </c>
    </row>
    <row r="10" spans="2:8" x14ac:dyDescent="0.2">
      <c r="B10" t="s">
        <v>15</v>
      </c>
      <c r="G10" s="6">
        <v>-4137</v>
      </c>
      <c r="H10" s="6">
        <v>-3891</v>
      </c>
    </row>
    <row r="11" spans="2:8" x14ac:dyDescent="0.2">
      <c r="B11" t="s">
        <v>16</v>
      </c>
      <c r="G11" s="6">
        <v>0</v>
      </c>
      <c r="H11" s="6">
        <v>-1972</v>
      </c>
    </row>
    <row r="12" spans="2:8" x14ac:dyDescent="0.2">
      <c r="B12" s="2" t="s">
        <v>3</v>
      </c>
      <c r="G12" s="6">
        <f>G9+G10+G11</f>
        <v>2754</v>
      </c>
      <c r="H12" s="6">
        <f>H9+H10+H11</f>
        <v>1957</v>
      </c>
    </row>
    <row r="13" spans="2:8" x14ac:dyDescent="0.2">
      <c r="B13" t="s">
        <v>26</v>
      </c>
      <c r="G13" s="6">
        <f>G8</f>
        <v>-134</v>
      </c>
      <c r="H13" s="6">
        <f>H8</f>
        <v>-76</v>
      </c>
    </row>
    <row r="14" spans="2:8" x14ac:dyDescent="0.2">
      <c r="B14" s="2" t="s">
        <v>20</v>
      </c>
      <c r="G14" s="6">
        <f>+G11</f>
        <v>0</v>
      </c>
      <c r="H14" s="6">
        <f>+H11</f>
        <v>-1972</v>
      </c>
    </row>
    <row r="15" spans="2:8" x14ac:dyDescent="0.2">
      <c r="B15" s="2" t="s">
        <v>21</v>
      </c>
      <c r="G15" s="6">
        <f>+G12-G13-G14</f>
        <v>2888</v>
      </c>
      <c r="H15" s="6">
        <f>+H12-H13-H14</f>
        <v>4005</v>
      </c>
    </row>
    <row r="16" spans="2:8" x14ac:dyDescent="0.2">
      <c r="B16" t="s">
        <v>28</v>
      </c>
      <c r="G16" s="6">
        <f>+G6</f>
        <v>0</v>
      </c>
      <c r="H16" s="6">
        <f>+H6</f>
        <v>0</v>
      </c>
    </row>
    <row r="17" spans="2:13" x14ac:dyDescent="0.2">
      <c r="B17" s="2" t="s">
        <v>24</v>
      </c>
      <c r="G17" s="6">
        <f>+G15-G16</f>
        <v>2888</v>
      </c>
      <c r="H17" s="6">
        <f>+H15-H16</f>
        <v>4005</v>
      </c>
    </row>
    <row r="19" spans="2:13" x14ac:dyDescent="0.2">
      <c r="B19" s="3" t="s">
        <v>32</v>
      </c>
    </row>
    <row r="21" spans="2:13" ht="15.75" x14ac:dyDescent="0.25">
      <c r="B21" s="17" t="s">
        <v>60</v>
      </c>
      <c r="C21" s="18"/>
      <c r="D21" s="18"/>
      <c r="E21" s="18"/>
      <c r="F21" s="18"/>
      <c r="G21" s="18"/>
      <c r="H21" s="18"/>
      <c r="I21" s="18"/>
      <c r="J21" s="18"/>
      <c r="K21" s="18"/>
      <c r="L21" s="18"/>
      <c r="M21" s="18"/>
    </row>
    <row r="22" spans="2:13" x14ac:dyDescent="0.2">
      <c r="B22" s="13" t="s">
        <v>67</v>
      </c>
      <c r="C22" s="18"/>
      <c r="D22" s="18"/>
      <c r="E22" s="18"/>
      <c r="F22" s="18"/>
      <c r="G22" s="18"/>
      <c r="H22" s="18"/>
      <c r="I22" s="18"/>
      <c r="J22" s="18"/>
      <c r="K22" s="18"/>
      <c r="L22" s="18"/>
      <c r="M22" s="18"/>
    </row>
    <row r="23" spans="2:13" x14ac:dyDescent="0.2">
      <c r="B23" s="13" t="s">
        <v>70</v>
      </c>
      <c r="C23" s="18"/>
      <c r="D23" s="18"/>
      <c r="E23" s="18"/>
      <c r="F23" s="18"/>
      <c r="G23" s="18"/>
      <c r="H23" s="18"/>
      <c r="I23" s="18"/>
      <c r="J23" s="18"/>
      <c r="K23" s="18"/>
      <c r="L23" s="18"/>
      <c r="M23" s="18"/>
    </row>
    <row r="24" spans="2:13" ht="11.25" customHeight="1" x14ac:dyDescent="0.2">
      <c r="B24" s="13" t="s">
        <v>74</v>
      </c>
      <c r="C24" s="18"/>
      <c r="D24" s="18"/>
      <c r="E24" s="18"/>
      <c r="F24" s="18"/>
      <c r="G24" s="18"/>
      <c r="H24" s="18"/>
      <c r="I24" s="18"/>
      <c r="J24" s="18"/>
      <c r="K24" s="18"/>
      <c r="L24" s="18"/>
      <c r="M24" s="18"/>
    </row>
    <row r="25" spans="2:13" x14ac:dyDescent="0.2">
      <c r="B25" s="10"/>
    </row>
    <row r="26" spans="2:13" x14ac:dyDescent="0.2">
      <c r="B26" s="10"/>
    </row>
    <row r="27" spans="2:13" x14ac:dyDescent="0.2">
      <c r="B27" s="10"/>
    </row>
    <row r="28" spans="2:13" ht="15.75" x14ac:dyDescent="0.25">
      <c r="B28" s="4" t="s">
        <v>54</v>
      </c>
    </row>
    <row r="30" spans="2:13" x14ac:dyDescent="0.2">
      <c r="B30" s="2" t="s">
        <v>56</v>
      </c>
      <c r="F30" s="10" t="s">
        <v>71</v>
      </c>
      <c r="I30" s="14" t="s">
        <v>55</v>
      </c>
    </row>
    <row r="31" spans="2:13" x14ac:dyDescent="0.2">
      <c r="C31" s="10" t="s">
        <v>73</v>
      </c>
      <c r="F31" s="19" t="s">
        <v>68</v>
      </c>
      <c r="G31" s="10"/>
      <c r="I31" s="14" t="s">
        <v>72</v>
      </c>
    </row>
    <row r="32" spans="2:13" x14ac:dyDescent="0.2">
      <c r="C32" t="s">
        <v>6</v>
      </c>
      <c r="F32" s="13" t="s">
        <v>57</v>
      </c>
      <c r="G32" s="10"/>
      <c r="I32" s="15" t="s">
        <v>57</v>
      </c>
    </row>
    <row r="33" spans="2:9" x14ac:dyDescent="0.2">
      <c r="C33" t="s">
        <v>7</v>
      </c>
      <c r="F33" s="13" t="s">
        <v>69</v>
      </c>
      <c r="G33" s="10"/>
      <c r="I33" s="15" t="s">
        <v>58</v>
      </c>
    </row>
    <row r="34" spans="2:9" x14ac:dyDescent="0.2">
      <c r="F34" s="10"/>
      <c r="G34" s="10"/>
      <c r="I34" s="16"/>
    </row>
    <row r="35" spans="2:9" x14ac:dyDescent="0.2">
      <c r="B35" s="2" t="s">
        <v>8</v>
      </c>
      <c r="F35" s="10"/>
      <c r="G35" s="10"/>
      <c r="I35" s="16"/>
    </row>
    <row r="36" spans="2:9" x14ac:dyDescent="0.2">
      <c r="C36" t="s">
        <v>10</v>
      </c>
      <c r="F36" s="10" t="s">
        <v>49</v>
      </c>
      <c r="G36" s="10"/>
      <c r="I36" s="14" t="s">
        <v>49</v>
      </c>
    </row>
    <row r="37" spans="2:9" x14ac:dyDescent="0.2">
      <c r="C37" t="s">
        <v>11</v>
      </c>
      <c r="F37" s="10" t="s">
        <v>59</v>
      </c>
      <c r="G37" s="10"/>
      <c r="I37" s="14" t="s">
        <v>59</v>
      </c>
    </row>
  </sheetData>
  <pageMargins left="0.55118110236220474" right="0.23622047244094491" top="0.98425196850393704" bottom="0.98425196850393704" header="0.51181102362204722" footer="0.51181102362204722"/>
  <pageSetup paperSize="9" scale="73" orientation="portrait" cellComments="asDisplayed"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J37"/>
  <sheetViews>
    <sheetView showGridLines="0" workbookViewId="0">
      <selection activeCell="G8" sqref="G8"/>
    </sheetView>
  </sheetViews>
  <sheetFormatPr defaultColWidth="9.140625" defaultRowHeight="12.75" x14ac:dyDescent="0.2"/>
  <cols>
    <col min="1" max="1" width="3.42578125" customWidth="1"/>
    <col min="6" max="6" width="7.140625" customWidth="1"/>
    <col min="13" max="13" width="8.140625" customWidth="1"/>
  </cols>
  <sheetData>
    <row r="2" spans="2:8" ht="15.75" x14ac:dyDescent="0.25">
      <c r="B2" s="4" t="s">
        <v>53</v>
      </c>
    </row>
    <row r="3" spans="2:8" x14ac:dyDescent="0.2">
      <c r="B3" t="s">
        <v>4</v>
      </c>
      <c r="G3" s="1" t="s">
        <v>51</v>
      </c>
      <c r="H3" s="1" t="s">
        <v>52</v>
      </c>
    </row>
    <row r="5" spans="2:8" x14ac:dyDescent="0.2">
      <c r="B5" s="2" t="s">
        <v>25</v>
      </c>
      <c r="G5" s="6">
        <f>G7-G6</f>
        <v>7173</v>
      </c>
      <c r="H5" s="6">
        <f>H7-H6</f>
        <v>7960</v>
      </c>
    </row>
    <row r="6" spans="2:8" x14ac:dyDescent="0.2">
      <c r="B6" t="s">
        <v>27</v>
      </c>
      <c r="G6" s="7">
        <v>0</v>
      </c>
      <c r="H6" s="7">
        <f>-33-27</f>
        <v>-60</v>
      </c>
    </row>
    <row r="7" spans="2:8" x14ac:dyDescent="0.2">
      <c r="B7" s="2" t="s">
        <v>23</v>
      </c>
      <c r="G7" s="6">
        <v>7173</v>
      </c>
      <c r="H7" s="6">
        <v>7900</v>
      </c>
    </row>
    <row r="8" spans="2:8" x14ac:dyDescent="0.2">
      <c r="B8" t="s">
        <v>22</v>
      </c>
      <c r="G8" s="6">
        <v>-85</v>
      </c>
      <c r="H8" s="6">
        <v>-13</v>
      </c>
    </row>
    <row r="9" spans="2:8" x14ac:dyDescent="0.2">
      <c r="B9" s="2" t="s">
        <v>2</v>
      </c>
      <c r="G9" s="6">
        <f>G7+G8-1</f>
        <v>7087</v>
      </c>
      <c r="H9" s="6">
        <f>H7+H8</f>
        <v>7887</v>
      </c>
    </row>
    <row r="10" spans="2:8" x14ac:dyDescent="0.2">
      <c r="B10" t="s">
        <v>15</v>
      </c>
      <c r="G10" s="6">
        <v>-4058</v>
      </c>
      <c r="H10" s="6">
        <v>-3848</v>
      </c>
    </row>
    <row r="11" spans="2:8" x14ac:dyDescent="0.2">
      <c r="B11" t="s">
        <v>16</v>
      </c>
      <c r="G11" s="6">
        <v>0</v>
      </c>
      <c r="H11" s="6">
        <v>-5</v>
      </c>
    </row>
    <row r="12" spans="2:8" x14ac:dyDescent="0.2">
      <c r="B12" s="2" t="s">
        <v>3</v>
      </c>
      <c r="G12" s="6">
        <f>G9+G10+G11</f>
        <v>3029</v>
      </c>
      <c r="H12" s="6">
        <f>H9+H10+H11</f>
        <v>4034</v>
      </c>
    </row>
    <row r="13" spans="2:8" x14ac:dyDescent="0.2">
      <c r="B13" t="s">
        <v>26</v>
      </c>
      <c r="G13" s="6">
        <f>G8</f>
        <v>-85</v>
      </c>
      <c r="H13" s="6">
        <f>H8</f>
        <v>-13</v>
      </c>
    </row>
    <row r="14" spans="2:8" x14ac:dyDescent="0.2">
      <c r="B14" s="2" t="s">
        <v>20</v>
      </c>
      <c r="G14" s="6">
        <f>+G11</f>
        <v>0</v>
      </c>
      <c r="H14" s="6">
        <f>+H11</f>
        <v>-5</v>
      </c>
    </row>
    <row r="15" spans="2:8" x14ac:dyDescent="0.2">
      <c r="B15" s="2" t="s">
        <v>21</v>
      </c>
      <c r="G15" s="6">
        <f>+G12-G13-G14+1</f>
        <v>3115</v>
      </c>
      <c r="H15" s="6">
        <f>+H12-H13-H14</f>
        <v>4052</v>
      </c>
    </row>
    <row r="16" spans="2:8" x14ac:dyDescent="0.2">
      <c r="B16" t="s">
        <v>28</v>
      </c>
      <c r="G16" s="6">
        <f>+G6</f>
        <v>0</v>
      </c>
      <c r="H16" s="6">
        <f>+H6</f>
        <v>-60</v>
      </c>
    </row>
    <row r="17" spans="2:10" x14ac:dyDescent="0.2">
      <c r="B17" s="2" t="s">
        <v>24</v>
      </c>
      <c r="G17" s="6">
        <f>+G15-G16</f>
        <v>3115</v>
      </c>
      <c r="H17" s="6">
        <f>+H15-H16</f>
        <v>4112</v>
      </c>
    </row>
    <row r="19" spans="2:10" x14ac:dyDescent="0.2">
      <c r="B19" s="3" t="s">
        <v>32</v>
      </c>
    </row>
    <row r="21" spans="2:10" ht="15.75" x14ac:dyDescent="0.25">
      <c r="B21" s="4" t="s">
        <v>60</v>
      </c>
    </row>
    <row r="22" spans="2:10" x14ac:dyDescent="0.2">
      <c r="B22" s="10" t="s">
        <v>63</v>
      </c>
    </row>
    <row r="23" spans="2:10" x14ac:dyDescent="0.2">
      <c r="B23" s="10" t="s">
        <v>62</v>
      </c>
    </row>
    <row r="24" spans="2:10" ht="6.75" customHeight="1" x14ac:dyDescent="0.2">
      <c r="B24" s="10"/>
    </row>
    <row r="25" spans="2:10" x14ac:dyDescent="0.2">
      <c r="B25" s="10" t="s">
        <v>61</v>
      </c>
    </row>
    <row r="26" spans="2:10" x14ac:dyDescent="0.2">
      <c r="B26" s="10"/>
    </row>
    <row r="27" spans="2:10" x14ac:dyDescent="0.2">
      <c r="B27" s="10"/>
    </row>
    <row r="28" spans="2:10" ht="15.75" x14ac:dyDescent="0.25">
      <c r="B28" s="4" t="s">
        <v>54</v>
      </c>
    </row>
    <row r="30" spans="2:10" x14ac:dyDescent="0.2">
      <c r="B30" s="2" t="s">
        <v>56</v>
      </c>
      <c r="E30" s="2"/>
      <c r="J30" s="14" t="s">
        <v>55</v>
      </c>
    </row>
    <row r="31" spans="2:10" x14ac:dyDescent="0.2">
      <c r="C31" t="s">
        <v>5</v>
      </c>
      <c r="E31" s="10" t="s">
        <v>40</v>
      </c>
      <c r="F31" s="10"/>
      <c r="J31" s="14" t="s">
        <v>40</v>
      </c>
    </row>
    <row r="32" spans="2:10" x14ac:dyDescent="0.2">
      <c r="C32" t="s">
        <v>6</v>
      </c>
      <c r="E32" s="13" t="s">
        <v>57</v>
      </c>
      <c r="F32" s="10"/>
      <c r="J32" s="15" t="s">
        <v>45</v>
      </c>
    </row>
    <row r="33" spans="2:10" x14ac:dyDescent="0.2">
      <c r="C33" t="s">
        <v>7</v>
      </c>
      <c r="E33" s="13" t="s">
        <v>58</v>
      </c>
      <c r="F33" s="10"/>
      <c r="J33" s="15" t="s">
        <v>46</v>
      </c>
    </row>
    <row r="34" spans="2:10" x14ac:dyDescent="0.2">
      <c r="E34" s="10"/>
      <c r="F34" s="10"/>
      <c r="J34" s="16"/>
    </row>
    <row r="35" spans="2:10" x14ac:dyDescent="0.2">
      <c r="B35" s="2" t="s">
        <v>8</v>
      </c>
      <c r="E35" s="10"/>
      <c r="F35" s="10"/>
      <c r="J35" s="16"/>
    </row>
    <row r="36" spans="2:10" x14ac:dyDescent="0.2">
      <c r="C36" t="s">
        <v>10</v>
      </c>
      <c r="E36" s="10" t="s">
        <v>49</v>
      </c>
      <c r="F36" s="10"/>
      <c r="J36" s="14" t="s">
        <v>49</v>
      </c>
    </row>
    <row r="37" spans="2:10" x14ac:dyDescent="0.2">
      <c r="C37" t="s">
        <v>11</v>
      </c>
      <c r="E37" s="10" t="s">
        <v>59</v>
      </c>
      <c r="F37" s="10"/>
      <c r="J37" s="14" t="s">
        <v>47</v>
      </c>
    </row>
  </sheetData>
  <pageMargins left="0.55118110236220474" right="0.23622047244094491" top="0.98425196850393704" bottom="0.98425196850393704" header="0.51181102362204722" footer="0.51181102362204722"/>
  <pageSetup paperSize="9" scale="90"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I32"/>
  <sheetViews>
    <sheetView showGridLines="0" workbookViewId="0">
      <selection activeCell="N16" sqref="N16"/>
    </sheetView>
  </sheetViews>
  <sheetFormatPr defaultColWidth="9.140625" defaultRowHeight="12.75" x14ac:dyDescent="0.2"/>
  <cols>
    <col min="1" max="1" width="3.42578125" customWidth="1"/>
    <col min="6" max="6" width="7.140625" customWidth="1"/>
  </cols>
  <sheetData>
    <row r="2" spans="2:8" ht="15.75" x14ac:dyDescent="0.25">
      <c r="B2" s="4" t="s">
        <v>36</v>
      </c>
    </row>
    <row r="3" spans="2:8" x14ac:dyDescent="0.2">
      <c r="B3" t="s">
        <v>4</v>
      </c>
      <c r="G3" s="1" t="s">
        <v>37</v>
      </c>
      <c r="H3" s="1" t="s">
        <v>38</v>
      </c>
    </row>
    <row r="5" spans="2:8" x14ac:dyDescent="0.2">
      <c r="B5" s="2" t="s">
        <v>25</v>
      </c>
      <c r="G5" s="6">
        <f>G7-G6</f>
        <v>7072</v>
      </c>
      <c r="H5" s="6">
        <f>H7-H6</f>
        <v>7983</v>
      </c>
    </row>
    <row r="6" spans="2:8" x14ac:dyDescent="0.2">
      <c r="B6" t="s">
        <v>27</v>
      </c>
      <c r="G6" s="7">
        <v>-20</v>
      </c>
      <c r="H6" s="7">
        <v>39</v>
      </c>
    </row>
    <row r="7" spans="2:8" x14ac:dyDescent="0.2">
      <c r="B7" s="2" t="s">
        <v>23</v>
      </c>
      <c r="G7" s="6">
        <v>7052</v>
      </c>
      <c r="H7" s="6">
        <v>8022</v>
      </c>
    </row>
    <row r="8" spans="2:8" x14ac:dyDescent="0.2">
      <c r="B8" t="s">
        <v>22</v>
      </c>
      <c r="G8" s="6">
        <v>-360</v>
      </c>
      <c r="H8" s="6">
        <v>-129</v>
      </c>
    </row>
    <row r="9" spans="2:8" x14ac:dyDescent="0.2">
      <c r="B9" s="2" t="s">
        <v>2</v>
      </c>
      <c r="G9" s="6">
        <f>G7+G8-1</f>
        <v>6691</v>
      </c>
      <c r="H9" s="6">
        <f>H7+H8</f>
        <v>7893</v>
      </c>
    </row>
    <row r="10" spans="2:8" x14ac:dyDescent="0.2">
      <c r="B10" t="s">
        <v>15</v>
      </c>
      <c r="G10" s="6">
        <v>-3890</v>
      </c>
      <c r="H10" s="6">
        <v>-4012</v>
      </c>
    </row>
    <row r="11" spans="2:8" x14ac:dyDescent="0.2">
      <c r="B11" t="s">
        <v>16</v>
      </c>
      <c r="G11" s="6">
        <v>29</v>
      </c>
      <c r="H11" s="6">
        <v>-4</v>
      </c>
    </row>
    <row r="12" spans="2:8" x14ac:dyDescent="0.2">
      <c r="B12" s="2" t="s">
        <v>3</v>
      </c>
      <c r="G12" s="6">
        <f>G9+G10+G11</f>
        <v>2830</v>
      </c>
      <c r="H12" s="6">
        <f>H9+H10+H11</f>
        <v>3877</v>
      </c>
    </row>
    <row r="13" spans="2:8" x14ac:dyDescent="0.2">
      <c r="B13" t="s">
        <v>26</v>
      </c>
      <c r="G13" s="6">
        <f>G8</f>
        <v>-360</v>
      </c>
      <c r="H13" s="6">
        <f>H8</f>
        <v>-129</v>
      </c>
    </row>
    <row r="14" spans="2:8" x14ac:dyDescent="0.2">
      <c r="B14" s="2" t="s">
        <v>20</v>
      </c>
      <c r="G14" s="6">
        <f>+G11</f>
        <v>29</v>
      </c>
      <c r="H14" s="6">
        <f>+H11</f>
        <v>-4</v>
      </c>
    </row>
    <row r="15" spans="2:8" x14ac:dyDescent="0.2">
      <c r="B15" s="2" t="s">
        <v>21</v>
      </c>
      <c r="G15" s="6">
        <f>+G12-G13-G14+1</f>
        <v>3162</v>
      </c>
      <c r="H15" s="6">
        <f>+H12-H13-H14</f>
        <v>4010</v>
      </c>
    </row>
    <row r="16" spans="2:8" x14ac:dyDescent="0.2">
      <c r="B16" t="s">
        <v>28</v>
      </c>
      <c r="G16" s="6">
        <f>+G6</f>
        <v>-20</v>
      </c>
      <c r="H16" s="6">
        <f>+H6</f>
        <v>39</v>
      </c>
    </row>
    <row r="17" spans="2:9" x14ac:dyDescent="0.2">
      <c r="B17" s="2" t="s">
        <v>24</v>
      </c>
      <c r="G17" s="6">
        <f>+G15-G16</f>
        <v>3182</v>
      </c>
      <c r="H17" s="6">
        <f>+H15-H16</f>
        <v>3971</v>
      </c>
    </row>
    <row r="19" spans="2:9" x14ac:dyDescent="0.2">
      <c r="B19" s="3" t="s">
        <v>32</v>
      </c>
    </row>
    <row r="23" spans="2:9" ht="15.75" x14ac:dyDescent="0.25">
      <c r="B23" s="4" t="s">
        <v>39</v>
      </c>
    </row>
    <row r="25" spans="2:9" x14ac:dyDescent="0.2">
      <c r="B25" s="2" t="s">
        <v>48</v>
      </c>
      <c r="E25" s="2"/>
      <c r="I25" t="s">
        <v>50</v>
      </c>
    </row>
    <row r="26" spans="2:9" x14ac:dyDescent="0.2">
      <c r="C26" t="s">
        <v>5</v>
      </c>
      <c r="E26" s="11" t="s">
        <v>40</v>
      </c>
      <c r="I26" s="8">
        <v>-0.01</v>
      </c>
    </row>
    <row r="27" spans="2:9" x14ac:dyDescent="0.2">
      <c r="C27" t="s">
        <v>6</v>
      </c>
      <c r="E27" s="12" t="s">
        <v>45</v>
      </c>
      <c r="I27" s="9" t="s">
        <v>41</v>
      </c>
    </row>
    <row r="28" spans="2:9" x14ac:dyDescent="0.2">
      <c r="C28" t="s">
        <v>7</v>
      </c>
      <c r="E28" s="12" t="s">
        <v>46</v>
      </c>
      <c r="I28" s="9" t="s">
        <v>42</v>
      </c>
    </row>
    <row r="29" spans="2:9" x14ac:dyDescent="0.2">
      <c r="E29" s="11"/>
      <c r="I29" s="9"/>
    </row>
    <row r="30" spans="2:9" x14ac:dyDescent="0.2">
      <c r="B30" s="2" t="s">
        <v>8</v>
      </c>
      <c r="E30" s="11"/>
      <c r="I30" s="9"/>
    </row>
    <row r="31" spans="2:9" x14ac:dyDescent="0.2">
      <c r="C31" t="s">
        <v>10</v>
      </c>
      <c r="E31" s="11" t="s">
        <v>49</v>
      </c>
      <c r="F31" s="10"/>
      <c r="I31" s="9" t="s">
        <v>44</v>
      </c>
    </row>
    <row r="32" spans="2:9" x14ac:dyDescent="0.2">
      <c r="C32" t="s">
        <v>11</v>
      </c>
      <c r="E32" s="11" t="s">
        <v>47</v>
      </c>
      <c r="F32" s="10"/>
      <c r="I32" s="9" t="s">
        <v>43</v>
      </c>
    </row>
  </sheetData>
  <phoneticPr fontId="2" type="noConversion"/>
  <pageMargins left="0.75" right="0.75" top="1" bottom="1" header="0.5" footer="0.5"/>
  <pageSetup paperSize="9"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J32"/>
  <sheetViews>
    <sheetView showGridLines="0" workbookViewId="0">
      <selection activeCell="G40" sqref="G40"/>
    </sheetView>
  </sheetViews>
  <sheetFormatPr defaultColWidth="9.140625" defaultRowHeight="12.75" x14ac:dyDescent="0.2"/>
  <cols>
    <col min="1" max="1" width="3.42578125" customWidth="1"/>
    <col min="6" max="6" width="7.140625" customWidth="1"/>
  </cols>
  <sheetData>
    <row r="2" spans="2:8" ht="15.75" x14ac:dyDescent="0.25">
      <c r="B2" s="4" t="s">
        <v>35</v>
      </c>
    </row>
    <row r="3" spans="2:8" x14ac:dyDescent="0.2">
      <c r="B3" t="s">
        <v>4</v>
      </c>
      <c r="G3" s="1" t="s">
        <v>0</v>
      </c>
      <c r="H3" s="1" t="s">
        <v>1</v>
      </c>
    </row>
    <row r="5" spans="2:8" x14ac:dyDescent="0.2">
      <c r="B5" s="2" t="s">
        <v>25</v>
      </c>
      <c r="G5" s="6">
        <f>G7-G6</f>
        <v>8272</v>
      </c>
      <c r="H5" s="6">
        <f>H7-H6</f>
        <v>7634</v>
      </c>
    </row>
    <row r="6" spans="2:8" x14ac:dyDescent="0.2">
      <c r="B6" t="s">
        <v>27</v>
      </c>
      <c r="G6" s="6">
        <v>570</v>
      </c>
      <c r="H6" s="6">
        <v>50</v>
      </c>
    </row>
    <row r="7" spans="2:8" x14ac:dyDescent="0.2">
      <c r="B7" s="2" t="s">
        <v>23</v>
      </c>
      <c r="G7" s="6">
        <v>8842</v>
      </c>
      <c r="H7" s="6">
        <v>7684</v>
      </c>
    </row>
    <row r="8" spans="2:8" x14ac:dyDescent="0.2">
      <c r="B8" t="s">
        <v>22</v>
      </c>
      <c r="G8" s="6">
        <v>-322</v>
      </c>
      <c r="H8" s="6">
        <v>-235</v>
      </c>
    </row>
    <row r="9" spans="2:8" x14ac:dyDescent="0.2">
      <c r="B9" s="2" t="s">
        <v>2</v>
      </c>
      <c r="G9" s="6">
        <f>G7+G8</f>
        <v>8520</v>
      </c>
      <c r="H9" s="6">
        <f>H7+H8</f>
        <v>7449</v>
      </c>
    </row>
    <row r="10" spans="2:8" x14ac:dyDescent="0.2">
      <c r="B10" t="s">
        <v>15</v>
      </c>
      <c r="G10" s="6">
        <v>-3688</v>
      </c>
      <c r="H10" s="6">
        <v>-3496</v>
      </c>
    </row>
    <row r="11" spans="2:8" x14ac:dyDescent="0.2">
      <c r="B11" t="s">
        <v>16</v>
      </c>
      <c r="G11" s="6">
        <v>-332</v>
      </c>
      <c r="H11" s="6">
        <v>-6</v>
      </c>
    </row>
    <row r="12" spans="2:8" x14ac:dyDescent="0.2">
      <c r="B12" s="2" t="s">
        <v>3</v>
      </c>
      <c r="G12" s="6">
        <f>G9+G10+G11</f>
        <v>4500</v>
      </c>
      <c r="H12" s="6">
        <f>H9+H10+H11</f>
        <v>3947</v>
      </c>
    </row>
    <row r="13" spans="2:8" x14ac:dyDescent="0.2">
      <c r="B13" t="s">
        <v>26</v>
      </c>
      <c r="G13" s="6">
        <f>G8</f>
        <v>-322</v>
      </c>
      <c r="H13" s="6">
        <f>H8</f>
        <v>-235</v>
      </c>
    </row>
    <row r="14" spans="2:8" x14ac:dyDescent="0.2">
      <c r="B14" s="2" t="s">
        <v>20</v>
      </c>
      <c r="G14" s="6">
        <v>-332</v>
      </c>
      <c r="H14" s="6">
        <v>-6</v>
      </c>
    </row>
    <row r="15" spans="2:8" x14ac:dyDescent="0.2">
      <c r="B15" s="2" t="s">
        <v>21</v>
      </c>
      <c r="G15" s="6">
        <f>+G12-G13-G14</f>
        <v>5154</v>
      </c>
      <c r="H15" s="6">
        <f>+H12-H13-H14</f>
        <v>4188</v>
      </c>
    </row>
    <row r="16" spans="2:8" x14ac:dyDescent="0.2">
      <c r="B16" t="s">
        <v>28</v>
      </c>
      <c r="G16" s="6">
        <v>570</v>
      </c>
      <c r="H16" s="6">
        <v>50</v>
      </c>
    </row>
    <row r="17" spans="2:10" x14ac:dyDescent="0.2">
      <c r="B17" s="2" t="s">
        <v>24</v>
      </c>
      <c r="G17" s="6">
        <f>+G15-G16</f>
        <v>4584</v>
      </c>
      <c r="H17" s="6">
        <f>+H15-H16</f>
        <v>4138</v>
      </c>
    </row>
    <row r="19" spans="2:10" x14ac:dyDescent="0.2">
      <c r="B19" s="3" t="s">
        <v>32</v>
      </c>
    </row>
    <row r="22" spans="2:10" ht="15.75" x14ac:dyDescent="0.25">
      <c r="B22" s="4" t="s">
        <v>33</v>
      </c>
    </row>
    <row r="24" spans="2:10" x14ac:dyDescent="0.2">
      <c r="B24" s="2" t="s">
        <v>30</v>
      </c>
      <c r="E24" s="2"/>
      <c r="J24" s="2" t="s">
        <v>29</v>
      </c>
    </row>
    <row r="25" spans="2:10" x14ac:dyDescent="0.2">
      <c r="C25" t="s">
        <v>5</v>
      </c>
      <c r="E25" t="s">
        <v>14</v>
      </c>
      <c r="J25" t="s">
        <v>14</v>
      </c>
    </row>
    <row r="26" spans="2:10" x14ac:dyDescent="0.2">
      <c r="C26" t="s">
        <v>6</v>
      </c>
      <c r="E26" s="5" t="s">
        <v>34</v>
      </c>
      <c r="J26" s="5" t="s">
        <v>18</v>
      </c>
    </row>
    <row r="27" spans="2:10" x14ac:dyDescent="0.2">
      <c r="C27" t="s">
        <v>7</v>
      </c>
      <c r="E27" s="5" t="s">
        <v>17</v>
      </c>
      <c r="J27" s="5" t="s">
        <v>13</v>
      </c>
    </row>
    <row r="29" spans="2:10" x14ac:dyDescent="0.2">
      <c r="B29" s="2" t="s">
        <v>8</v>
      </c>
    </row>
    <row r="30" spans="2:10" x14ac:dyDescent="0.2">
      <c r="C30" t="s">
        <v>9</v>
      </c>
      <c r="E30" t="s">
        <v>12</v>
      </c>
    </row>
    <row r="31" spans="2:10" x14ac:dyDescent="0.2">
      <c r="C31" t="s">
        <v>10</v>
      </c>
      <c r="E31" s="5" t="s">
        <v>19</v>
      </c>
    </row>
    <row r="32" spans="2:10" x14ac:dyDescent="0.2">
      <c r="C32" t="s">
        <v>11</v>
      </c>
      <c r="E32" t="s">
        <v>31</v>
      </c>
    </row>
  </sheetData>
  <phoneticPr fontId="2" type="noConversion"/>
  <pageMargins left="0.75" right="0.75" top="1" bottom="1"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A2:R39"/>
  <sheetViews>
    <sheetView showGridLines="0" workbookViewId="0">
      <selection activeCell="F18" sqref="F18"/>
    </sheetView>
  </sheetViews>
  <sheetFormatPr defaultColWidth="9.140625" defaultRowHeight="12.75" x14ac:dyDescent="0.2"/>
  <cols>
    <col min="1" max="1" width="3.42578125" customWidth="1"/>
    <col min="2" max="2" width="9.140625" customWidth="1"/>
    <col min="6" max="6" width="8.42578125" customWidth="1"/>
    <col min="8" max="8" width="9.85546875" bestFit="1" customWidth="1"/>
    <col min="9" max="9" width="14.140625" customWidth="1"/>
    <col min="10" max="10" width="18.28515625" customWidth="1"/>
    <col min="13" max="13" width="8.140625" customWidth="1"/>
    <col min="16" max="16" width="6.42578125" customWidth="1"/>
  </cols>
  <sheetData>
    <row r="2" spans="2:18" ht="15.75" x14ac:dyDescent="0.25">
      <c r="B2" s="4" t="s">
        <v>174</v>
      </c>
    </row>
    <row r="3" spans="2:18" x14ac:dyDescent="0.2">
      <c r="B3" t="s">
        <v>4</v>
      </c>
      <c r="G3" s="1" t="s">
        <v>175</v>
      </c>
      <c r="H3" s="1" t="s">
        <v>123</v>
      </c>
      <c r="I3" s="1"/>
      <c r="P3" s="10"/>
      <c r="R3" s="10"/>
    </row>
    <row r="4" spans="2:18" x14ac:dyDescent="0.2">
      <c r="N4" s="36"/>
    </row>
    <row r="5" spans="2:18" x14ac:dyDescent="0.2">
      <c r="B5" s="2" t="s">
        <v>143</v>
      </c>
      <c r="G5" s="37">
        <f>G7-G6</f>
        <v>8165</v>
      </c>
      <c r="H5" s="37">
        <f>H7-H6</f>
        <v>7405</v>
      </c>
      <c r="I5" s="6"/>
    </row>
    <row r="6" spans="2:18" x14ac:dyDescent="0.2">
      <c r="B6" t="s">
        <v>27</v>
      </c>
      <c r="G6" s="38">
        <f>54-55+15</f>
        <v>14</v>
      </c>
      <c r="H6" s="38">
        <f>115-69-30-48+44</f>
        <v>12</v>
      </c>
      <c r="I6" s="7"/>
    </row>
    <row r="7" spans="2:18" x14ac:dyDescent="0.2">
      <c r="B7" s="2" t="s">
        <v>145</v>
      </c>
      <c r="G7" s="37">
        <v>8179</v>
      </c>
      <c r="H7" s="37">
        <v>7417</v>
      </c>
      <c r="I7" s="6"/>
    </row>
    <row r="8" spans="2:18" x14ac:dyDescent="0.2">
      <c r="B8" t="s">
        <v>22</v>
      </c>
      <c r="G8" s="37">
        <v>-277</v>
      </c>
      <c r="H8" s="37">
        <v>-334</v>
      </c>
      <c r="I8" s="6"/>
    </row>
    <row r="9" spans="2:18" x14ac:dyDescent="0.2">
      <c r="B9" s="2" t="s">
        <v>2</v>
      </c>
      <c r="G9" s="37">
        <f>G7+G8</f>
        <v>7902</v>
      </c>
      <c r="H9" s="37">
        <f>H7+H8</f>
        <v>7083</v>
      </c>
      <c r="I9" s="6"/>
    </row>
    <row r="10" spans="2:18" x14ac:dyDescent="0.2">
      <c r="B10" t="s">
        <v>15</v>
      </c>
      <c r="G10" s="37">
        <v>-3680</v>
      </c>
      <c r="H10" s="37">
        <v>-3873</v>
      </c>
      <c r="I10" s="6"/>
      <c r="N10" s="36"/>
      <c r="P10" s="10"/>
    </row>
    <row r="11" spans="2:18" x14ac:dyDescent="0.2">
      <c r="B11" s="10" t="s">
        <v>136</v>
      </c>
      <c r="G11" s="37">
        <v>-3960</v>
      </c>
      <c r="H11" s="37">
        <v>-4306</v>
      </c>
      <c r="I11" s="6"/>
      <c r="N11" s="36"/>
    </row>
    <row r="12" spans="2:18" x14ac:dyDescent="0.2">
      <c r="B12" s="2" t="s">
        <v>3</v>
      </c>
      <c r="G12" s="37">
        <f>G9+G10+G11</f>
        <v>262</v>
      </c>
      <c r="H12" s="37">
        <f>H9+H10+H11</f>
        <v>-1096</v>
      </c>
      <c r="I12" s="6"/>
    </row>
    <row r="13" spans="2:18" x14ac:dyDescent="0.2">
      <c r="B13" t="s">
        <v>26</v>
      </c>
      <c r="G13" s="37">
        <f>G8</f>
        <v>-277</v>
      </c>
      <c r="H13" s="37">
        <f>H8</f>
        <v>-334</v>
      </c>
      <c r="I13" s="6"/>
    </row>
    <row r="14" spans="2:18" x14ac:dyDescent="0.2">
      <c r="B14" s="2" t="s">
        <v>20</v>
      </c>
      <c r="G14" s="37">
        <f>G11</f>
        <v>-3960</v>
      </c>
      <c r="H14" s="37">
        <f>H11</f>
        <v>-4306</v>
      </c>
      <c r="I14" s="6"/>
      <c r="N14" s="36"/>
    </row>
    <row r="15" spans="2:18" x14ac:dyDescent="0.2">
      <c r="B15" s="2" t="s">
        <v>21</v>
      </c>
      <c r="G15" s="37">
        <f>G12-G13-G14</f>
        <v>4499</v>
      </c>
      <c r="H15" s="37">
        <f>H12-H13-H14</f>
        <v>3544</v>
      </c>
      <c r="I15" s="6"/>
    </row>
    <row r="16" spans="2:18" x14ac:dyDescent="0.2">
      <c r="B16" t="s">
        <v>28</v>
      </c>
      <c r="G16" s="37">
        <f>G6</f>
        <v>14</v>
      </c>
      <c r="H16" s="37">
        <f>H6</f>
        <v>12</v>
      </c>
      <c r="I16" s="6"/>
    </row>
    <row r="17" spans="1:13" x14ac:dyDescent="0.2">
      <c r="B17" s="2" t="s">
        <v>144</v>
      </c>
      <c r="G17" s="37">
        <f>G15-G16</f>
        <v>4485</v>
      </c>
      <c r="H17" s="37">
        <f>H15-H16</f>
        <v>3532</v>
      </c>
      <c r="I17" s="6"/>
    </row>
    <row r="19" spans="1:13" s="10" customFormat="1" x14ac:dyDescent="0.2"/>
    <row r="20" spans="1:13" x14ac:dyDescent="0.2">
      <c r="B20" s="40" t="s">
        <v>141</v>
      </c>
    </row>
    <row r="21" spans="1:13" x14ac:dyDescent="0.2">
      <c r="B21" s="40"/>
    </row>
    <row r="22" spans="1:13" ht="15.75" x14ac:dyDescent="0.25">
      <c r="B22" s="4" t="s">
        <v>129</v>
      </c>
    </row>
    <row r="23" spans="1:13" ht="15.75" x14ac:dyDescent="0.25">
      <c r="B23" s="4"/>
    </row>
    <row r="24" spans="1:13" x14ac:dyDescent="0.2">
      <c r="B24" s="42" t="s">
        <v>180</v>
      </c>
      <c r="C24" s="48"/>
      <c r="D24" s="48"/>
      <c r="E24" s="48"/>
      <c r="F24" s="48"/>
      <c r="G24" s="48"/>
      <c r="H24" s="48"/>
      <c r="I24" s="48"/>
      <c r="J24" s="48"/>
      <c r="K24" s="48"/>
      <c r="L24" s="48"/>
      <c r="M24" s="48"/>
    </row>
    <row r="25" spans="1:13" x14ac:dyDescent="0.2">
      <c r="B25" s="42" t="s">
        <v>182</v>
      </c>
      <c r="C25" s="48"/>
      <c r="D25" s="48"/>
      <c r="E25" s="48"/>
      <c r="F25" s="48"/>
      <c r="G25" s="48"/>
      <c r="H25" s="48"/>
      <c r="I25" s="48"/>
      <c r="J25" s="48"/>
      <c r="K25" s="48"/>
      <c r="L25" s="48"/>
      <c r="M25" s="48"/>
    </row>
    <row r="26" spans="1:13" x14ac:dyDescent="0.2">
      <c r="B26" s="49" t="s">
        <v>184</v>
      </c>
      <c r="C26" s="50"/>
      <c r="D26" s="50"/>
      <c r="E26" s="50"/>
      <c r="F26" s="50"/>
      <c r="G26" s="50"/>
      <c r="H26" s="50"/>
      <c r="I26" s="50"/>
      <c r="J26" s="48"/>
      <c r="K26" s="48"/>
      <c r="L26" s="48"/>
      <c r="M26" s="48"/>
    </row>
    <row r="27" spans="1:13" x14ac:dyDescent="0.2">
      <c r="B27" s="49" t="s">
        <v>181</v>
      </c>
      <c r="C27" s="50"/>
      <c r="D27" s="50"/>
      <c r="E27" s="50"/>
      <c r="F27" s="50"/>
      <c r="G27" s="50"/>
      <c r="H27" s="50"/>
      <c r="I27" s="50"/>
      <c r="J27" s="48"/>
      <c r="K27" s="48"/>
      <c r="L27" s="48"/>
      <c r="M27" s="48"/>
    </row>
    <row r="28" spans="1:13" x14ac:dyDescent="0.2">
      <c r="B28" s="40"/>
    </row>
    <row r="29" spans="1:13" x14ac:dyDescent="0.2">
      <c r="A29" s="18"/>
      <c r="B29" s="46"/>
      <c r="C29" s="18"/>
      <c r="D29" s="18"/>
      <c r="E29" s="18"/>
      <c r="F29" s="18"/>
      <c r="G29" s="18"/>
      <c r="H29" s="18"/>
      <c r="I29" s="18"/>
      <c r="J29" s="18"/>
    </row>
    <row r="30" spans="1:13" ht="15.75" x14ac:dyDescent="0.25">
      <c r="A30" s="18"/>
      <c r="B30" s="17" t="s">
        <v>176</v>
      </c>
      <c r="C30" s="18"/>
      <c r="D30" s="47"/>
      <c r="E30" s="13"/>
      <c r="F30" s="18"/>
      <c r="G30" s="18"/>
      <c r="H30" s="18"/>
      <c r="I30" s="18"/>
      <c r="J30" s="18"/>
    </row>
    <row r="31" spans="1:13" ht="15.75" x14ac:dyDescent="0.25">
      <c r="A31" s="18"/>
      <c r="B31" s="17"/>
      <c r="C31" s="18"/>
      <c r="D31" s="47"/>
      <c r="E31" s="18"/>
      <c r="F31" s="18"/>
      <c r="G31" s="18"/>
      <c r="H31" s="18"/>
      <c r="I31" s="18"/>
      <c r="J31" s="18"/>
    </row>
    <row r="32" spans="1:13" x14ac:dyDescent="0.2">
      <c r="A32" s="18"/>
      <c r="B32" s="18"/>
      <c r="C32" s="13" t="s">
        <v>73</v>
      </c>
      <c r="D32" s="18"/>
      <c r="E32" s="18"/>
      <c r="F32" s="19" t="s">
        <v>68</v>
      </c>
      <c r="G32" s="13"/>
      <c r="H32" s="18"/>
      <c r="I32" s="18"/>
      <c r="J32" s="15"/>
    </row>
    <row r="33" spans="1:10" x14ac:dyDescent="0.2">
      <c r="A33" s="18"/>
      <c r="B33" s="18"/>
      <c r="C33" s="13" t="s">
        <v>151</v>
      </c>
      <c r="D33" s="18"/>
      <c r="E33" s="18"/>
      <c r="F33" s="13" t="s">
        <v>178</v>
      </c>
      <c r="G33" s="13"/>
      <c r="H33" s="18"/>
      <c r="I33" s="18"/>
      <c r="J33" s="15"/>
    </row>
    <row r="34" spans="1:10" x14ac:dyDescent="0.2">
      <c r="A34" s="18"/>
      <c r="B34" s="18"/>
      <c r="C34" s="13" t="s">
        <v>152</v>
      </c>
      <c r="D34" s="18"/>
      <c r="E34" s="18"/>
      <c r="F34" s="13" t="s">
        <v>179</v>
      </c>
      <c r="G34" s="13"/>
      <c r="H34" s="18"/>
      <c r="I34" s="18"/>
      <c r="J34" s="15"/>
    </row>
    <row r="35" spans="1:10" x14ac:dyDescent="0.2">
      <c r="A35" s="18"/>
      <c r="B35" s="46"/>
      <c r="C35" s="18"/>
      <c r="D35" s="18"/>
      <c r="E35" s="18"/>
      <c r="F35" s="18"/>
      <c r="G35" s="18"/>
      <c r="H35" s="18"/>
      <c r="I35" s="18"/>
      <c r="J35" s="18"/>
    </row>
    <row r="36" spans="1:10" x14ac:dyDescent="0.2">
      <c r="A36" s="18"/>
      <c r="B36" s="46" t="s">
        <v>177</v>
      </c>
      <c r="C36" s="18"/>
      <c r="D36" s="18"/>
      <c r="E36" s="18"/>
      <c r="F36" s="18"/>
      <c r="G36" s="18"/>
      <c r="H36" s="18"/>
      <c r="I36" s="18"/>
      <c r="J36" s="18"/>
    </row>
    <row r="37" spans="1:10" x14ac:dyDescent="0.2">
      <c r="A37" s="18"/>
      <c r="B37" s="18"/>
      <c r="C37" s="18"/>
      <c r="D37" s="18"/>
      <c r="E37" s="18"/>
      <c r="F37" s="18"/>
      <c r="G37" s="18"/>
      <c r="H37" s="18"/>
      <c r="I37" s="18"/>
      <c r="J37" s="18"/>
    </row>
    <row r="38" spans="1:10" x14ac:dyDescent="0.2">
      <c r="B38" s="18" t="s">
        <v>183</v>
      </c>
      <c r="C38" s="18"/>
      <c r="D38" s="18"/>
      <c r="E38" s="18"/>
      <c r="F38" s="18"/>
      <c r="G38" s="18"/>
      <c r="H38" s="18"/>
      <c r="I38" s="18"/>
      <c r="J38" s="18"/>
    </row>
    <row r="39" spans="1:10" x14ac:dyDescent="0.2">
      <c r="F39" s="18"/>
      <c r="G39" s="18"/>
      <c r="H39" s="18"/>
      <c r="I39" s="18"/>
      <c r="J39" s="18"/>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B2:R36"/>
  <sheetViews>
    <sheetView showGridLines="0" workbookViewId="0">
      <selection activeCell="I17" sqref="I17"/>
    </sheetView>
  </sheetViews>
  <sheetFormatPr defaultColWidth="9.140625" defaultRowHeight="12.75" x14ac:dyDescent="0.2"/>
  <cols>
    <col min="1" max="1" width="3.42578125" customWidth="1"/>
    <col min="2" max="2" width="9.140625" customWidth="1"/>
    <col min="6" max="6" width="8.42578125" customWidth="1"/>
    <col min="8" max="8" width="9.85546875" bestFit="1" customWidth="1"/>
    <col min="9" max="9" width="14.140625" customWidth="1"/>
    <col min="10" max="10" width="18.28515625" customWidth="1"/>
    <col min="13" max="13" width="8.140625" customWidth="1"/>
    <col min="16" max="16" width="6.42578125" customWidth="1"/>
  </cols>
  <sheetData>
    <row r="2" spans="2:18" ht="15.75" x14ac:dyDescent="0.25">
      <c r="B2" s="4" t="s">
        <v>165</v>
      </c>
    </row>
    <row r="3" spans="2:18" x14ac:dyDescent="0.2">
      <c r="B3" t="s">
        <v>4</v>
      </c>
      <c r="G3" s="1" t="s">
        <v>166</v>
      </c>
      <c r="H3" s="1" t="s">
        <v>118</v>
      </c>
      <c r="I3" s="1"/>
      <c r="P3" s="10"/>
      <c r="R3" s="10"/>
    </row>
    <row r="4" spans="2:18" x14ac:dyDescent="0.2">
      <c r="N4" s="36"/>
    </row>
    <row r="5" spans="2:18" x14ac:dyDescent="0.2">
      <c r="B5" s="2" t="s">
        <v>143</v>
      </c>
      <c r="G5" s="37">
        <f>G7-G6</f>
        <v>8844</v>
      </c>
      <c r="H5" s="37">
        <f>H7-H6</f>
        <v>8245</v>
      </c>
      <c r="I5" s="6"/>
    </row>
    <row r="6" spans="2:18" x14ac:dyDescent="0.2">
      <c r="B6" t="s">
        <v>27</v>
      </c>
      <c r="G6" s="38">
        <f>-33-15</f>
        <v>-48</v>
      </c>
      <c r="H6" s="38">
        <f>48</f>
        <v>48</v>
      </c>
      <c r="I6" s="7"/>
    </row>
    <row r="7" spans="2:18" x14ac:dyDescent="0.2">
      <c r="B7" s="2" t="s">
        <v>145</v>
      </c>
      <c r="G7" s="37">
        <v>8796</v>
      </c>
      <c r="H7" s="37">
        <v>8293</v>
      </c>
      <c r="I7" s="6"/>
    </row>
    <row r="8" spans="2:18" x14ac:dyDescent="0.2">
      <c r="B8" t="s">
        <v>22</v>
      </c>
      <c r="G8" s="37">
        <f>-59-40-126-45</f>
        <v>-270</v>
      </c>
      <c r="H8" s="6">
        <v>24</v>
      </c>
      <c r="I8" s="6"/>
    </row>
    <row r="9" spans="2:18" x14ac:dyDescent="0.2">
      <c r="B9" s="2" t="s">
        <v>2</v>
      </c>
      <c r="G9" s="37">
        <f>G7+G8</f>
        <v>8526</v>
      </c>
      <c r="H9" s="37">
        <v>8316</v>
      </c>
      <c r="I9" s="6"/>
    </row>
    <row r="10" spans="2:18" x14ac:dyDescent="0.2">
      <c r="B10" t="s">
        <v>15</v>
      </c>
      <c r="G10" s="37">
        <v>-3430</v>
      </c>
      <c r="H10" s="37">
        <v>-3799</v>
      </c>
      <c r="I10" s="6"/>
      <c r="N10" s="36"/>
      <c r="P10" s="10"/>
    </row>
    <row r="11" spans="2:18" x14ac:dyDescent="0.2">
      <c r="B11" s="10" t="s">
        <v>136</v>
      </c>
      <c r="G11" s="37">
        <v>-1</v>
      </c>
      <c r="H11" s="37">
        <v>-10</v>
      </c>
      <c r="I11" s="6"/>
      <c r="N11" s="36"/>
    </row>
    <row r="12" spans="2:18" x14ac:dyDescent="0.2">
      <c r="B12" s="2" t="s">
        <v>3</v>
      </c>
      <c r="G12" s="37">
        <f>G9+G10+G11</f>
        <v>5095</v>
      </c>
      <c r="H12" s="37">
        <f>H9+H10+H11</f>
        <v>4507</v>
      </c>
      <c r="I12" s="6"/>
    </row>
    <row r="13" spans="2:18" x14ac:dyDescent="0.2">
      <c r="B13" t="s">
        <v>26</v>
      </c>
      <c r="G13" s="37">
        <f>G8</f>
        <v>-270</v>
      </c>
      <c r="H13" s="37">
        <f>H8</f>
        <v>24</v>
      </c>
      <c r="I13" s="6"/>
    </row>
    <row r="14" spans="2:18" x14ac:dyDescent="0.2">
      <c r="B14" s="2" t="s">
        <v>20</v>
      </c>
      <c r="G14" s="37">
        <f>G11</f>
        <v>-1</v>
      </c>
      <c r="H14" s="37">
        <f>H11</f>
        <v>-10</v>
      </c>
      <c r="I14" s="6"/>
      <c r="N14" s="36"/>
    </row>
    <row r="15" spans="2:18" x14ac:dyDescent="0.2">
      <c r="B15" s="2" t="s">
        <v>21</v>
      </c>
      <c r="G15" s="37">
        <f>G12-G13-G14</f>
        <v>5366</v>
      </c>
      <c r="H15" s="37">
        <f>H12-H13-H14</f>
        <v>4493</v>
      </c>
      <c r="I15" s="6"/>
    </row>
    <row r="16" spans="2:18" x14ac:dyDescent="0.2">
      <c r="B16" t="s">
        <v>28</v>
      </c>
      <c r="G16" s="37">
        <f>G6</f>
        <v>-48</v>
      </c>
      <c r="H16" s="37">
        <f>H6</f>
        <v>48</v>
      </c>
      <c r="I16" s="6"/>
    </row>
    <row r="17" spans="2:10" x14ac:dyDescent="0.2">
      <c r="B17" s="2" t="s">
        <v>144</v>
      </c>
      <c r="G17" s="37">
        <f>G15-G16</f>
        <v>5414</v>
      </c>
      <c r="H17" s="37">
        <f>H15-H16</f>
        <v>4445</v>
      </c>
      <c r="I17" s="6"/>
    </row>
    <row r="19" spans="2:10" s="10" customFormat="1" x14ac:dyDescent="0.2"/>
    <row r="20" spans="2:10" x14ac:dyDescent="0.2">
      <c r="B20" s="40" t="s">
        <v>141</v>
      </c>
    </row>
    <row r="21" spans="2:10" x14ac:dyDescent="0.2">
      <c r="B21" s="40"/>
    </row>
    <row r="22" spans="2:10" ht="15.75" x14ac:dyDescent="0.25">
      <c r="B22" s="4" t="s">
        <v>129</v>
      </c>
    </row>
    <row r="23" spans="2:10" ht="15.75" x14ac:dyDescent="0.25">
      <c r="B23" s="4"/>
    </row>
    <row r="24" spans="2:10" x14ac:dyDescent="0.2">
      <c r="B24" s="40" t="s">
        <v>172</v>
      </c>
    </row>
    <row r="25" spans="2:10" x14ac:dyDescent="0.2">
      <c r="B25" s="40" t="s">
        <v>173</v>
      </c>
    </row>
    <row r="26" spans="2:10" x14ac:dyDescent="0.2">
      <c r="B26" s="40"/>
    </row>
    <row r="27" spans="2:10" ht="15.75" x14ac:dyDescent="0.25">
      <c r="B27" s="4" t="s">
        <v>147</v>
      </c>
      <c r="D27" s="36"/>
    </row>
    <row r="28" spans="2:10" ht="15.75" x14ac:dyDescent="0.25">
      <c r="B28" s="4"/>
      <c r="D28" s="36"/>
    </row>
    <row r="29" spans="2:10" x14ac:dyDescent="0.2">
      <c r="C29" s="10" t="s">
        <v>73</v>
      </c>
      <c r="F29" s="19" t="s">
        <v>167</v>
      </c>
      <c r="G29" s="10"/>
      <c r="J29" s="24" t="s">
        <v>168</v>
      </c>
    </row>
    <row r="30" spans="2:10" x14ac:dyDescent="0.2">
      <c r="C30" s="10" t="s">
        <v>151</v>
      </c>
      <c r="F30" s="13" t="s">
        <v>159</v>
      </c>
      <c r="G30" s="10"/>
      <c r="J30" s="24" t="s">
        <v>169</v>
      </c>
    </row>
    <row r="31" spans="2:10" x14ac:dyDescent="0.2">
      <c r="C31" s="10" t="s">
        <v>152</v>
      </c>
      <c r="F31" s="13" t="s">
        <v>171</v>
      </c>
      <c r="G31" s="10"/>
      <c r="J31" s="24" t="s">
        <v>170</v>
      </c>
    </row>
    <row r="32" spans="2:10" x14ac:dyDescent="0.2">
      <c r="B32" s="40"/>
    </row>
    <row r="33" spans="2:10" x14ac:dyDescent="0.2">
      <c r="B33" s="40" t="s">
        <v>164</v>
      </c>
    </row>
    <row r="34" spans="2:10" x14ac:dyDescent="0.2">
      <c r="F34" s="18"/>
      <c r="G34" s="18"/>
      <c r="H34" s="18"/>
      <c r="I34" s="18"/>
      <c r="J34" s="18"/>
    </row>
    <row r="35" spans="2:10" x14ac:dyDescent="0.2">
      <c r="F35" s="18"/>
      <c r="G35" s="18"/>
      <c r="H35" s="18"/>
      <c r="I35" s="18"/>
      <c r="J35" s="18"/>
    </row>
    <row r="36" spans="2:10" x14ac:dyDescent="0.2">
      <c r="F36" s="18"/>
      <c r="G36" s="18"/>
      <c r="H36" s="18"/>
      <c r="I36" s="18"/>
      <c r="J36" s="18"/>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sheetPr>
  <dimension ref="B2:R37"/>
  <sheetViews>
    <sheetView showGridLines="0" workbookViewId="0">
      <selection activeCell="J26" sqref="J26"/>
    </sheetView>
  </sheetViews>
  <sheetFormatPr defaultColWidth="9.140625" defaultRowHeight="12.75" x14ac:dyDescent="0.2"/>
  <cols>
    <col min="1" max="1" width="3.42578125" customWidth="1"/>
    <col min="2" max="2" width="9.140625" customWidth="1"/>
    <col min="6" max="6" width="8.42578125" customWidth="1"/>
    <col min="8" max="8" width="9.85546875" bestFit="1" customWidth="1"/>
    <col min="9" max="9" width="14.140625" customWidth="1"/>
    <col min="10" max="10" width="18.28515625" customWidth="1"/>
    <col min="13" max="13" width="8.140625" customWidth="1"/>
    <col min="16" max="16" width="6.42578125" customWidth="1"/>
  </cols>
  <sheetData>
    <row r="2" spans="2:18" ht="15.75" x14ac:dyDescent="0.25">
      <c r="B2" s="4" t="s">
        <v>154</v>
      </c>
    </row>
    <row r="3" spans="2:18" x14ac:dyDescent="0.2">
      <c r="B3" t="s">
        <v>4</v>
      </c>
      <c r="G3" s="1" t="s">
        <v>153</v>
      </c>
      <c r="H3" s="1" t="s">
        <v>107</v>
      </c>
      <c r="I3" s="1"/>
      <c r="P3" s="10"/>
      <c r="R3" s="10"/>
    </row>
    <row r="4" spans="2:18" x14ac:dyDescent="0.2">
      <c r="N4" s="36"/>
    </row>
    <row r="5" spans="2:18" x14ac:dyDescent="0.2">
      <c r="B5" s="2" t="s">
        <v>143</v>
      </c>
      <c r="G5" s="37">
        <f>G7-G6</f>
        <v>8112</v>
      </c>
      <c r="H5" s="6">
        <f>H7-H6</f>
        <v>7524</v>
      </c>
      <c r="I5" s="6"/>
    </row>
    <row r="6" spans="2:18" x14ac:dyDescent="0.2">
      <c r="B6" t="s">
        <v>27</v>
      </c>
      <c r="G6" s="38">
        <f>-41-104+74</f>
        <v>-71</v>
      </c>
      <c r="H6" s="38">
        <f>-114+24+23+63-63</f>
        <v>-67</v>
      </c>
      <c r="I6" s="7"/>
    </row>
    <row r="7" spans="2:18" x14ac:dyDescent="0.2">
      <c r="B7" s="2" t="s">
        <v>145</v>
      </c>
      <c r="G7" s="37">
        <v>8041</v>
      </c>
      <c r="H7" s="6">
        <v>7457</v>
      </c>
      <c r="I7" s="6"/>
    </row>
    <row r="8" spans="2:18" x14ac:dyDescent="0.2">
      <c r="B8" t="s">
        <v>22</v>
      </c>
      <c r="G8" s="37">
        <f>-47-89-41-22</f>
        <v>-199</v>
      </c>
      <c r="H8" s="37">
        <v>-216</v>
      </c>
      <c r="I8" s="6"/>
    </row>
    <row r="9" spans="2:18" x14ac:dyDescent="0.2">
      <c r="B9" s="2" t="s">
        <v>2</v>
      </c>
      <c r="G9" s="37">
        <f>G7+G8</f>
        <v>7842</v>
      </c>
      <c r="H9" s="6">
        <f>H7+H8</f>
        <v>7241</v>
      </c>
      <c r="I9" s="6"/>
    </row>
    <row r="10" spans="2:18" x14ac:dyDescent="0.2">
      <c r="B10" t="s">
        <v>15</v>
      </c>
      <c r="G10" s="37">
        <v>-3556</v>
      </c>
      <c r="H10" s="37">
        <v>-3920</v>
      </c>
      <c r="I10" s="6"/>
      <c r="N10" s="36"/>
      <c r="P10" s="10"/>
    </row>
    <row r="11" spans="2:18" x14ac:dyDescent="0.2">
      <c r="B11" s="10" t="s">
        <v>136</v>
      </c>
      <c r="G11" s="37">
        <v>0</v>
      </c>
      <c r="H11" s="37">
        <v>-60</v>
      </c>
      <c r="I11" s="6"/>
      <c r="N11" s="36"/>
    </row>
    <row r="12" spans="2:18" x14ac:dyDescent="0.2">
      <c r="B12" s="2" t="s">
        <v>3</v>
      </c>
      <c r="G12" s="37">
        <f>G9+G10+G11</f>
        <v>4286</v>
      </c>
      <c r="H12" s="6">
        <f>H9+H10+H11</f>
        <v>3261</v>
      </c>
      <c r="I12" s="6"/>
    </row>
    <row r="13" spans="2:18" x14ac:dyDescent="0.2">
      <c r="B13" t="s">
        <v>26</v>
      </c>
      <c r="G13" s="37">
        <f>G8</f>
        <v>-199</v>
      </c>
      <c r="H13" s="37">
        <f>H8</f>
        <v>-216</v>
      </c>
      <c r="I13" s="6"/>
    </row>
    <row r="14" spans="2:18" x14ac:dyDescent="0.2">
      <c r="B14" s="2" t="s">
        <v>20</v>
      </c>
      <c r="G14" s="37">
        <f>G11</f>
        <v>0</v>
      </c>
      <c r="H14" s="37">
        <f>+H11</f>
        <v>-60</v>
      </c>
      <c r="I14" s="6"/>
    </row>
    <row r="15" spans="2:18" x14ac:dyDescent="0.2">
      <c r="B15" s="2" t="s">
        <v>21</v>
      </c>
      <c r="G15" s="37">
        <f>G12-G13-G14</f>
        <v>4485</v>
      </c>
      <c r="H15" s="6">
        <f>+H12-H13-H14</f>
        <v>3537</v>
      </c>
      <c r="I15" s="6"/>
    </row>
    <row r="16" spans="2:18" x14ac:dyDescent="0.2">
      <c r="B16" t="s">
        <v>28</v>
      </c>
      <c r="G16" s="37">
        <f>G6</f>
        <v>-71</v>
      </c>
      <c r="H16" s="37">
        <f>+H6</f>
        <v>-67</v>
      </c>
      <c r="I16" s="6"/>
    </row>
    <row r="17" spans="2:10" x14ac:dyDescent="0.2">
      <c r="B17" s="2" t="s">
        <v>144</v>
      </c>
      <c r="G17" s="37">
        <f>G15-G16</f>
        <v>4556</v>
      </c>
      <c r="H17" s="6">
        <f>+H15-H16</f>
        <v>3604</v>
      </c>
      <c r="I17" s="6"/>
    </row>
    <row r="19" spans="2:10" s="10" customFormat="1" x14ac:dyDescent="0.2"/>
    <row r="20" spans="2:10" x14ac:dyDescent="0.2">
      <c r="B20" s="40" t="s">
        <v>141</v>
      </c>
    </row>
    <row r="21" spans="2:10" x14ac:dyDescent="0.2">
      <c r="B21" s="40"/>
    </row>
    <row r="22" spans="2:10" ht="15.75" x14ac:dyDescent="0.25">
      <c r="B22" s="4" t="s">
        <v>129</v>
      </c>
    </row>
    <row r="23" spans="2:10" x14ac:dyDescent="0.2">
      <c r="B23" s="40"/>
    </row>
    <row r="24" spans="2:10" x14ac:dyDescent="0.2">
      <c r="B24" s="40" t="s">
        <v>162</v>
      </c>
    </row>
    <row r="25" spans="2:10" x14ac:dyDescent="0.2">
      <c r="B25" s="40" t="s">
        <v>163</v>
      </c>
    </row>
    <row r="26" spans="2:10" x14ac:dyDescent="0.2">
      <c r="B26" s="40" t="s">
        <v>158</v>
      </c>
    </row>
    <row r="27" spans="2:10" x14ac:dyDescent="0.2">
      <c r="B27" s="40"/>
    </row>
    <row r="28" spans="2:10" ht="15.75" x14ac:dyDescent="0.25">
      <c r="B28" s="4" t="s">
        <v>147</v>
      </c>
      <c r="D28" s="36"/>
    </row>
    <row r="29" spans="2:10" ht="15.75" x14ac:dyDescent="0.25">
      <c r="B29" s="4"/>
      <c r="D29" s="36"/>
    </row>
    <row r="30" spans="2:10" x14ac:dyDescent="0.2">
      <c r="C30" s="10" t="s">
        <v>73</v>
      </c>
      <c r="F30" s="19" t="s">
        <v>160</v>
      </c>
      <c r="G30" s="10"/>
      <c r="I30" s="24" t="s">
        <v>155</v>
      </c>
      <c r="J30" s="24"/>
    </row>
    <row r="31" spans="2:10" x14ac:dyDescent="0.2">
      <c r="C31" s="10" t="s">
        <v>151</v>
      </c>
      <c r="F31" s="13" t="s">
        <v>159</v>
      </c>
      <c r="G31" s="10"/>
      <c r="I31" s="24" t="s">
        <v>156</v>
      </c>
      <c r="J31" s="24"/>
    </row>
    <row r="32" spans="2:10" x14ac:dyDescent="0.2">
      <c r="C32" s="10" t="s">
        <v>152</v>
      </c>
      <c r="F32" s="13" t="s">
        <v>161</v>
      </c>
      <c r="G32" s="10"/>
      <c r="I32" s="24" t="s">
        <v>157</v>
      </c>
      <c r="J32" s="24"/>
    </row>
    <row r="33" spans="2:10" x14ac:dyDescent="0.2">
      <c r="B33" s="40"/>
    </row>
    <row r="34" spans="2:10" x14ac:dyDescent="0.2">
      <c r="B34" s="40" t="s">
        <v>164</v>
      </c>
    </row>
    <row r="35" spans="2:10" x14ac:dyDescent="0.2">
      <c r="F35" s="18"/>
      <c r="G35" s="18"/>
      <c r="H35" s="18"/>
      <c r="I35" s="18"/>
      <c r="J35" s="18"/>
    </row>
    <row r="36" spans="2:10" x14ac:dyDescent="0.2">
      <c r="F36" s="18"/>
      <c r="G36" s="18"/>
      <c r="H36" s="18"/>
      <c r="I36" s="18"/>
      <c r="J36" s="18"/>
    </row>
    <row r="37" spans="2:10" x14ac:dyDescent="0.2">
      <c r="F37" s="18"/>
      <c r="G37" s="18"/>
      <c r="H37" s="18"/>
      <c r="I37" s="18"/>
      <c r="J37" s="18"/>
    </row>
  </sheetData>
  <pageMargins left="0.55118110236220474" right="0.23622047244094491" top="0.98425196850393704" bottom="0.98425196850393704" header="0.51181102362204722" footer="0.51181102362204722"/>
  <pageSetup paperSize="9" scale="80" orientation="landscape" cellComments="asDisplayed"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B2:R37"/>
  <sheetViews>
    <sheetView showGridLines="0" workbookViewId="0">
      <selection activeCell="G6" sqref="G6"/>
    </sheetView>
  </sheetViews>
  <sheetFormatPr defaultColWidth="9.140625" defaultRowHeight="12.75" x14ac:dyDescent="0.2"/>
  <cols>
    <col min="1" max="1" width="3.42578125" customWidth="1"/>
    <col min="2" max="2" width="9.140625" customWidth="1"/>
    <col min="6" max="6" width="8.42578125" customWidth="1"/>
    <col min="8" max="8" width="9.85546875" bestFit="1" customWidth="1"/>
    <col min="9" max="9" width="14.140625" customWidth="1"/>
    <col min="10" max="10" width="18.28515625" customWidth="1"/>
    <col min="13" max="13" width="8.140625" customWidth="1"/>
    <col min="16" max="16" width="6.42578125" customWidth="1"/>
  </cols>
  <sheetData>
    <row r="2" spans="2:18" ht="15.75" x14ac:dyDescent="0.25">
      <c r="B2" s="4" t="s">
        <v>135</v>
      </c>
    </row>
    <row r="3" spans="2:18" x14ac:dyDescent="0.2">
      <c r="B3" t="s">
        <v>4</v>
      </c>
      <c r="G3" s="1" t="s">
        <v>134</v>
      </c>
      <c r="H3" s="1" t="s">
        <v>104</v>
      </c>
      <c r="I3" s="1"/>
      <c r="P3" s="10"/>
      <c r="R3" s="10"/>
    </row>
    <row r="4" spans="2:18" x14ac:dyDescent="0.2">
      <c r="N4" s="36"/>
    </row>
    <row r="5" spans="2:18" x14ac:dyDescent="0.2">
      <c r="B5" s="2" t="s">
        <v>143</v>
      </c>
      <c r="G5" s="37">
        <f>G7-G6</f>
        <v>7739</v>
      </c>
      <c r="H5" s="6">
        <f>H7-H6</f>
        <v>7359</v>
      </c>
      <c r="I5" s="6"/>
    </row>
    <row r="6" spans="2:18" x14ac:dyDescent="0.2">
      <c r="B6" t="s">
        <v>27</v>
      </c>
      <c r="G6" s="38">
        <v>0</v>
      </c>
      <c r="H6" s="38">
        <v>0</v>
      </c>
      <c r="I6" s="7"/>
    </row>
    <row r="7" spans="2:18" x14ac:dyDescent="0.2">
      <c r="B7" s="2" t="s">
        <v>145</v>
      </c>
      <c r="G7" s="37">
        <v>7739</v>
      </c>
      <c r="H7" s="6">
        <v>7359</v>
      </c>
      <c r="I7" s="6"/>
    </row>
    <row r="8" spans="2:18" x14ac:dyDescent="0.2">
      <c r="B8" t="s">
        <v>22</v>
      </c>
      <c r="G8" s="37">
        <v>-121</v>
      </c>
      <c r="H8" s="6">
        <v>42</v>
      </c>
      <c r="I8" s="6"/>
    </row>
    <row r="9" spans="2:18" x14ac:dyDescent="0.2">
      <c r="B9" s="2" t="s">
        <v>2</v>
      </c>
      <c r="G9" s="37">
        <f>G7+G8</f>
        <v>7618</v>
      </c>
      <c r="H9" s="6">
        <f>H7+H8</f>
        <v>7401</v>
      </c>
      <c r="I9" s="6"/>
    </row>
    <row r="10" spans="2:18" x14ac:dyDescent="0.2">
      <c r="B10" t="s">
        <v>15</v>
      </c>
      <c r="G10" s="37">
        <v>-3736</v>
      </c>
      <c r="H10" s="37">
        <v>-3705</v>
      </c>
      <c r="I10" s="6"/>
      <c r="N10" s="36"/>
      <c r="P10" s="10"/>
    </row>
    <row r="11" spans="2:18" x14ac:dyDescent="0.2">
      <c r="B11" s="10" t="s">
        <v>136</v>
      </c>
      <c r="G11" s="37">
        <v>-3862</v>
      </c>
      <c r="H11" s="37">
        <v>0</v>
      </c>
      <c r="I11" s="6"/>
      <c r="N11" s="36"/>
    </row>
    <row r="12" spans="2:18" x14ac:dyDescent="0.2">
      <c r="B12" s="2" t="s">
        <v>3</v>
      </c>
      <c r="G12" s="37">
        <f>G9+G10+G11</f>
        <v>20</v>
      </c>
      <c r="H12" s="6">
        <f>H9+H10+H11</f>
        <v>3696</v>
      </c>
      <c r="I12" s="6"/>
    </row>
    <row r="13" spans="2:18" x14ac:dyDescent="0.2">
      <c r="B13" t="s">
        <v>26</v>
      </c>
      <c r="G13" s="37">
        <f>G8</f>
        <v>-121</v>
      </c>
      <c r="H13" s="6">
        <f>H8</f>
        <v>42</v>
      </c>
      <c r="I13" s="6"/>
    </row>
    <row r="14" spans="2:18" x14ac:dyDescent="0.2">
      <c r="B14" s="2" t="s">
        <v>20</v>
      </c>
      <c r="G14" s="37">
        <f>G11</f>
        <v>-3862</v>
      </c>
      <c r="H14" s="37">
        <f>+H11</f>
        <v>0</v>
      </c>
      <c r="I14" s="6"/>
    </row>
    <row r="15" spans="2:18" x14ac:dyDescent="0.2">
      <c r="B15" s="2" t="s">
        <v>21</v>
      </c>
      <c r="G15" s="37">
        <f>G12-G13-G14</f>
        <v>4003</v>
      </c>
      <c r="H15" s="6">
        <f>+H12-H13-H14</f>
        <v>3654</v>
      </c>
      <c r="I15" s="6"/>
    </row>
    <row r="16" spans="2:18" x14ac:dyDescent="0.2">
      <c r="B16" t="s">
        <v>28</v>
      </c>
      <c r="G16" s="37">
        <f>G6</f>
        <v>0</v>
      </c>
      <c r="H16" s="44">
        <f>+H6</f>
        <v>0</v>
      </c>
      <c r="I16" s="6"/>
    </row>
    <row r="17" spans="2:10" x14ac:dyDescent="0.2">
      <c r="B17" s="2" t="s">
        <v>144</v>
      </c>
      <c r="G17" s="37">
        <f>G15-G16</f>
        <v>4003</v>
      </c>
      <c r="H17" s="6">
        <f>+H15-H16</f>
        <v>3654</v>
      </c>
      <c r="I17" s="6"/>
    </row>
    <row r="19" spans="2:10" s="10" customFormat="1" x14ac:dyDescent="0.2">
      <c r="B19" s="10" t="s">
        <v>146</v>
      </c>
    </row>
    <row r="20" spans="2:10" s="10" customFormat="1" x14ac:dyDescent="0.2"/>
    <row r="21" spans="2:10" x14ac:dyDescent="0.2">
      <c r="B21" s="40" t="s">
        <v>141</v>
      </c>
    </row>
    <row r="22" spans="2:10" x14ac:dyDescent="0.2">
      <c r="B22" s="40"/>
    </row>
    <row r="23" spans="2:10" ht="15.75" x14ac:dyDescent="0.25">
      <c r="B23" s="4" t="s">
        <v>129</v>
      </c>
    </row>
    <row r="24" spans="2:10" x14ac:dyDescent="0.2">
      <c r="B24" s="40"/>
    </row>
    <row r="25" spans="2:10" x14ac:dyDescent="0.2">
      <c r="B25" s="40" t="s">
        <v>137</v>
      </c>
    </row>
    <row r="26" spans="2:10" x14ac:dyDescent="0.2">
      <c r="B26" s="40" t="s">
        <v>142</v>
      </c>
    </row>
    <row r="27" spans="2:10" x14ac:dyDescent="0.2">
      <c r="B27" s="40" t="s">
        <v>149</v>
      </c>
    </row>
    <row r="28" spans="2:10" x14ac:dyDescent="0.2">
      <c r="B28" s="40"/>
    </row>
    <row r="29" spans="2:10" ht="15.75" x14ac:dyDescent="0.25">
      <c r="B29" s="4" t="s">
        <v>147</v>
      </c>
      <c r="D29" s="36"/>
    </row>
    <row r="30" spans="2:10" ht="15.75" x14ac:dyDescent="0.25">
      <c r="B30" s="4"/>
      <c r="D30" s="36"/>
    </row>
    <row r="31" spans="2:10" s="2" customFormat="1" x14ac:dyDescent="0.2">
      <c r="B31" s="10" t="s">
        <v>150</v>
      </c>
      <c r="D31" s="43"/>
    </row>
    <row r="32" spans="2:10" x14ac:dyDescent="0.2">
      <c r="I32" s="72"/>
      <c r="J32" s="72"/>
    </row>
    <row r="33" spans="2:10" x14ac:dyDescent="0.2">
      <c r="C33" s="10" t="s">
        <v>73</v>
      </c>
      <c r="F33" s="19" t="s">
        <v>140</v>
      </c>
      <c r="G33" s="10"/>
      <c r="H33" s="24"/>
      <c r="I33" s="24"/>
      <c r="J33" s="24"/>
    </row>
    <row r="34" spans="2:10" x14ac:dyDescent="0.2">
      <c r="C34" s="10" t="s">
        <v>151</v>
      </c>
      <c r="F34" s="13" t="s">
        <v>138</v>
      </c>
      <c r="G34" s="10"/>
      <c r="H34" s="24"/>
      <c r="I34" s="24"/>
      <c r="J34" s="26"/>
    </row>
    <row r="35" spans="2:10" x14ac:dyDescent="0.2">
      <c r="C35" s="10" t="s">
        <v>152</v>
      </c>
      <c r="F35" s="13" t="s">
        <v>139</v>
      </c>
      <c r="G35" s="10"/>
      <c r="H35" s="24"/>
      <c r="I35" s="24"/>
      <c r="J35" s="26"/>
    </row>
    <row r="36" spans="2:10" x14ac:dyDescent="0.2">
      <c r="F36" s="10"/>
      <c r="G36" s="10"/>
      <c r="H36" s="24"/>
      <c r="I36" s="24"/>
      <c r="J36" s="27"/>
    </row>
    <row r="37" spans="2:10" s="2" customFormat="1" x14ac:dyDescent="0.2">
      <c r="B37" s="45" t="s">
        <v>148</v>
      </c>
      <c r="D37" s="43"/>
      <c r="F37" s="2" t="s">
        <v>100</v>
      </c>
    </row>
  </sheetData>
  <mergeCells count="1">
    <mergeCell ref="I32:J32"/>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B2:R44"/>
  <sheetViews>
    <sheetView showGridLines="0" workbookViewId="0">
      <selection activeCell="G5" sqref="G5:G17"/>
    </sheetView>
  </sheetViews>
  <sheetFormatPr defaultColWidth="9.140625" defaultRowHeight="12.75" x14ac:dyDescent="0.2"/>
  <cols>
    <col min="1" max="1" width="3.42578125" customWidth="1"/>
    <col min="2" max="2" width="9.140625" customWidth="1"/>
    <col min="6" max="6" width="8.42578125" customWidth="1"/>
    <col min="8" max="8" width="9.85546875" bestFit="1" customWidth="1"/>
    <col min="9" max="9" width="14.140625" customWidth="1"/>
    <col min="10" max="10" width="18.28515625" customWidth="1"/>
    <col min="13" max="13" width="8.140625" customWidth="1"/>
    <col min="16" max="16" width="6.42578125" customWidth="1"/>
  </cols>
  <sheetData>
    <row r="2" spans="2:18" ht="15.75" x14ac:dyDescent="0.25">
      <c r="B2" s="4" t="s">
        <v>124</v>
      </c>
    </row>
    <row r="3" spans="2:18" x14ac:dyDescent="0.2">
      <c r="B3" t="s">
        <v>4</v>
      </c>
      <c r="G3" s="1" t="s">
        <v>123</v>
      </c>
      <c r="H3" s="1" t="s">
        <v>97</v>
      </c>
      <c r="I3" s="1"/>
      <c r="P3" s="10"/>
      <c r="R3" s="10"/>
    </row>
    <row r="4" spans="2:18" x14ac:dyDescent="0.2">
      <c r="N4" s="36"/>
    </row>
    <row r="5" spans="2:18" x14ac:dyDescent="0.2">
      <c r="B5" s="2" t="s">
        <v>25</v>
      </c>
      <c r="G5" s="37">
        <f>G7-G6</f>
        <v>7625</v>
      </c>
      <c r="H5" s="6">
        <f>H7-H6</f>
        <v>7404</v>
      </c>
      <c r="I5" s="6"/>
    </row>
    <row r="6" spans="2:18" x14ac:dyDescent="0.2">
      <c r="B6" t="s">
        <v>27</v>
      </c>
      <c r="G6" s="38">
        <f>115-60-69-30-48+44-160</f>
        <v>-208</v>
      </c>
      <c r="H6" s="38">
        <f>75-300</f>
        <v>-225</v>
      </c>
      <c r="I6" s="7"/>
    </row>
    <row r="7" spans="2:18" x14ac:dyDescent="0.2">
      <c r="B7" s="2" t="s">
        <v>23</v>
      </c>
      <c r="G7" s="37">
        <v>7417</v>
      </c>
      <c r="H7" s="6">
        <v>7179</v>
      </c>
      <c r="I7" s="6"/>
    </row>
    <row r="8" spans="2:18" x14ac:dyDescent="0.2">
      <c r="B8" t="s">
        <v>22</v>
      </c>
      <c r="G8" s="37">
        <v>-334</v>
      </c>
      <c r="H8" s="37">
        <v>-217</v>
      </c>
      <c r="I8" s="6"/>
    </row>
    <row r="9" spans="2:18" x14ac:dyDescent="0.2">
      <c r="B9" s="2" t="s">
        <v>2</v>
      </c>
      <c r="G9" s="37">
        <f>G7+G8</f>
        <v>7083</v>
      </c>
      <c r="H9" s="6">
        <f>H7+H8</f>
        <v>6962</v>
      </c>
      <c r="I9" s="6"/>
    </row>
    <row r="10" spans="2:18" x14ac:dyDescent="0.2">
      <c r="B10" t="s">
        <v>15</v>
      </c>
      <c r="G10" s="37">
        <v>-3873</v>
      </c>
      <c r="H10" s="37">
        <v>-4145</v>
      </c>
      <c r="I10" s="6"/>
      <c r="N10" s="36"/>
      <c r="P10" s="10"/>
    </row>
    <row r="11" spans="2:18" x14ac:dyDescent="0.2">
      <c r="B11" t="s">
        <v>16</v>
      </c>
      <c r="G11" s="37">
        <v>-4306</v>
      </c>
      <c r="H11" s="37">
        <v>-14</v>
      </c>
      <c r="I11" s="6"/>
      <c r="N11" s="36"/>
    </row>
    <row r="12" spans="2:18" x14ac:dyDescent="0.2">
      <c r="B12" s="2" t="s">
        <v>3</v>
      </c>
      <c r="G12" s="37">
        <f>G9+G10+G11</f>
        <v>-1096</v>
      </c>
      <c r="H12" s="6">
        <f>H9+H10+H11</f>
        <v>2803</v>
      </c>
      <c r="I12" s="6"/>
    </row>
    <row r="13" spans="2:18" x14ac:dyDescent="0.2">
      <c r="B13" t="s">
        <v>26</v>
      </c>
      <c r="G13" s="37">
        <f>G8</f>
        <v>-334</v>
      </c>
      <c r="H13" s="37">
        <f>H8</f>
        <v>-217</v>
      </c>
      <c r="I13" s="6"/>
    </row>
    <row r="14" spans="2:18" x14ac:dyDescent="0.2">
      <c r="B14" s="2" t="s">
        <v>20</v>
      </c>
      <c r="G14" s="37">
        <f>G11</f>
        <v>-4306</v>
      </c>
      <c r="H14" s="37">
        <f>+H11</f>
        <v>-14</v>
      </c>
      <c r="I14" s="6"/>
    </row>
    <row r="15" spans="2:18" x14ac:dyDescent="0.2">
      <c r="B15" s="2" t="s">
        <v>21</v>
      </c>
      <c r="G15" s="37">
        <f>G12-G13-G14</f>
        <v>3544</v>
      </c>
      <c r="H15" s="6">
        <f>+H12-H13-H14</f>
        <v>3034</v>
      </c>
      <c r="I15" s="6"/>
    </row>
    <row r="16" spans="2:18" x14ac:dyDescent="0.2">
      <c r="B16" t="s">
        <v>28</v>
      </c>
      <c r="G16" s="37">
        <f>G6</f>
        <v>-208</v>
      </c>
      <c r="H16" s="37">
        <f>+H6</f>
        <v>-225</v>
      </c>
      <c r="I16" s="6"/>
    </row>
    <row r="17" spans="2:9" x14ac:dyDescent="0.2">
      <c r="B17" s="2" t="s">
        <v>24</v>
      </c>
      <c r="G17" s="37">
        <f>G15-G16</f>
        <v>3752</v>
      </c>
      <c r="H17" s="6">
        <f>+H15-H16</f>
        <v>3259</v>
      </c>
      <c r="I17" s="6"/>
    </row>
    <row r="19" spans="2:9" x14ac:dyDescent="0.2">
      <c r="B19" s="40" t="s">
        <v>32</v>
      </c>
    </row>
    <row r="20" spans="2:9" x14ac:dyDescent="0.2">
      <c r="B20" s="40"/>
    </row>
    <row r="21" spans="2:9" ht="15.75" x14ac:dyDescent="0.25">
      <c r="B21" s="4" t="s">
        <v>129</v>
      </c>
    </row>
    <row r="22" spans="2:9" x14ac:dyDescent="0.2">
      <c r="B22" s="40"/>
    </row>
    <row r="23" spans="2:9" x14ac:dyDescent="0.2">
      <c r="B23" s="42" t="s">
        <v>130</v>
      </c>
    </row>
    <row r="24" spans="2:9" x14ac:dyDescent="0.2">
      <c r="B24" s="40" t="s">
        <v>131</v>
      </c>
    </row>
    <row r="25" spans="2:9" x14ac:dyDescent="0.2">
      <c r="B25" s="40"/>
    </row>
    <row r="26" spans="2:9" ht="15.75" x14ac:dyDescent="0.25">
      <c r="B26" s="4" t="s">
        <v>128</v>
      </c>
    </row>
    <row r="27" spans="2:9" x14ac:dyDescent="0.2">
      <c r="B27" s="40"/>
    </row>
    <row r="28" spans="2:9" x14ac:dyDescent="0.2">
      <c r="B28" s="10" t="s">
        <v>132</v>
      </c>
    </row>
    <row r="29" spans="2:9" x14ac:dyDescent="0.2">
      <c r="B29" s="10" t="s">
        <v>133</v>
      </c>
    </row>
    <row r="30" spans="2:9" x14ac:dyDescent="0.2">
      <c r="B30" s="10"/>
    </row>
    <row r="31" spans="2:9" x14ac:dyDescent="0.2">
      <c r="B31" s="10"/>
    </row>
    <row r="32" spans="2:9" ht="15.75" x14ac:dyDescent="0.25">
      <c r="B32" s="4" t="s">
        <v>122</v>
      </c>
      <c r="D32" s="36"/>
    </row>
    <row r="33" spans="2:10" x14ac:dyDescent="0.2">
      <c r="I33" s="72"/>
      <c r="J33" s="72"/>
    </row>
    <row r="34" spans="2:10" x14ac:dyDescent="0.2">
      <c r="B34" s="2" t="s">
        <v>56</v>
      </c>
      <c r="F34" s="10"/>
      <c r="H34" s="41"/>
      <c r="I34" s="24"/>
      <c r="J34" s="24"/>
    </row>
    <row r="35" spans="2:10" x14ac:dyDescent="0.2">
      <c r="C35" s="10" t="s">
        <v>73</v>
      </c>
      <c r="F35" s="19" t="s">
        <v>92</v>
      </c>
      <c r="G35" s="10"/>
      <c r="H35" s="24"/>
      <c r="I35" s="24"/>
      <c r="J35" s="24"/>
    </row>
    <row r="36" spans="2:10" x14ac:dyDescent="0.2">
      <c r="C36" t="s">
        <v>6</v>
      </c>
      <c r="F36" s="13" t="s">
        <v>125</v>
      </c>
      <c r="G36" s="10"/>
      <c r="H36" s="24"/>
      <c r="I36" s="24"/>
      <c r="J36" s="26"/>
    </row>
    <row r="37" spans="2:10" x14ac:dyDescent="0.2">
      <c r="C37" t="s">
        <v>7</v>
      </c>
      <c r="F37" s="13" t="s">
        <v>69</v>
      </c>
      <c r="G37" s="10"/>
      <c r="H37" s="24"/>
      <c r="I37" s="24"/>
      <c r="J37" s="26"/>
    </row>
    <row r="38" spans="2:10" x14ac:dyDescent="0.2">
      <c r="F38" s="10"/>
      <c r="G38" s="10"/>
      <c r="H38" s="24"/>
      <c r="I38" s="24"/>
      <c r="J38" s="27"/>
    </row>
    <row r="39" spans="2:10" x14ac:dyDescent="0.2">
      <c r="B39" s="2" t="s">
        <v>8</v>
      </c>
      <c r="F39" s="10"/>
      <c r="G39" s="10"/>
      <c r="H39" s="24"/>
      <c r="I39" s="24"/>
      <c r="J39" s="27"/>
    </row>
    <row r="40" spans="2:10" x14ac:dyDescent="0.2">
      <c r="C40" t="s">
        <v>10</v>
      </c>
      <c r="F40" s="10" t="s">
        <v>126</v>
      </c>
      <c r="G40" s="10"/>
      <c r="H40" s="24"/>
      <c r="I40" s="24"/>
      <c r="J40" s="27"/>
    </row>
    <row r="41" spans="2:10" x14ac:dyDescent="0.2">
      <c r="C41" t="s">
        <v>11</v>
      </c>
      <c r="F41" s="10" t="s">
        <v>127</v>
      </c>
      <c r="G41" s="10"/>
      <c r="H41" s="24"/>
      <c r="I41" s="24"/>
      <c r="J41" s="27"/>
    </row>
    <row r="42" spans="2:10" x14ac:dyDescent="0.2">
      <c r="H42" s="24"/>
      <c r="I42" s="24"/>
    </row>
    <row r="43" spans="2:10" s="18" customFormat="1" x14ac:dyDescent="0.2">
      <c r="B43" s="13" t="s">
        <v>98</v>
      </c>
      <c r="F43" s="13" t="s">
        <v>99</v>
      </c>
      <c r="H43" s="15"/>
      <c r="I43" s="15"/>
    </row>
    <row r="44" spans="2:10" x14ac:dyDescent="0.2">
      <c r="F44" s="28" t="s">
        <v>100</v>
      </c>
    </row>
  </sheetData>
  <mergeCells count="1">
    <mergeCell ref="I33:J33"/>
  </mergeCells>
  <pageMargins left="0.55118110236220474" right="0.23622047244094491" top="0.98425196850393704" bottom="0.98425196850393704" header="0.51181102362204722" footer="0.51181102362204722"/>
  <pageSetup paperSize="9" scale="80" orientation="landscape" cellComments="asDisplayed"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B2:R34"/>
  <sheetViews>
    <sheetView showGridLines="0" topLeftCell="A5" workbookViewId="0">
      <selection activeCell="G5" sqref="G5:G17"/>
    </sheetView>
  </sheetViews>
  <sheetFormatPr defaultColWidth="9.140625" defaultRowHeight="12.75" x14ac:dyDescent="0.2"/>
  <cols>
    <col min="1" max="1" width="3.42578125" customWidth="1"/>
    <col min="6" max="6" width="8.42578125" customWidth="1"/>
    <col min="9" max="9" width="14.140625" customWidth="1"/>
    <col min="10" max="10" width="18.28515625" customWidth="1"/>
    <col min="13" max="13" width="8.140625" customWidth="1"/>
    <col min="16" max="16" width="6.42578125" customWidth="1"/>
  </cols>
  <sheetData>
    <row r="2" spans="2:18" ht="15.75" x14ac:dyDescent="0.25">
      <c r="B2" s="4" t="s">
        <v>117</v>
      </c>
    </row>
    <row r="3" spans="2:18" x14ac:dyDescent="0.2">
      <c r="B3" t="s">
        <v>4</v>
      </c>
      <c r="G3" s="1" t="s">
        <v>118</v>
      </c>
      <c r="H3" s="1" t="s">
        <v>75</v>
      </c>
      <c r="I3" s="1"/>
      <c r="P3" s="10"/>
      <c r="R3" s="10"/>
    </row>
    <row r="4" spans="2:18" x14ac:dyDescent="0.2">
      <c r="N4" s="36"/>
    </row>
    <row r="5" spans="2:18" x14ac:dyDescent="0.2">
      <c r="B5" s="2" t="s">
        <v>25</v>
      </c>
      <c r="G5" s="37">
        <f>G7-G6</f>
        <v>8316</v>
      </c>
      <c r="H5" s="6">
        <f>H7-H6</f>
        <v>7693</v>
      </c>
      <c r="I5" s="6"/>
    </row>
    <row r="6" spans="2:18" x14ac:dyDescent="0.2">
      <c r="B6" t="s">
        <v>27</v>
      </c>
      <c r="G6" s="38">
        <f>-71+48</f>
        <v>-23</v>
      </c>
      <c r="H6" s="7">
        <f>123+64-33+38</f>
        <v>192</v>
      </c>
      <c r="I6" s="7"/>
    </row>
    <row r="7" spans="2:18" x14ac:dyDescent="0.2">
      <c r="B7" s="2" t="s">
        <v>23</v>
      </c>
      <c r="G7" s="37">
        <v>8293</v>
      </c>
      <c r="H7" s="6">
        <v>7885</v>
      </c>
      <c r="I7" s="6"/>
    </row>
    <row r="8" spans="2:18" x14ac:dyDescent="0.2">
      <c r="B8" t="s">
        <v>22</v>
      </c>
      <c r="G8" s="6">
        <v>24</v>
      </c>
      <c r="H8" s="6">
        <v>-139</v>
      </c>
      <c r="I8" s="6"/>
    </row>
    <row r="9" spans="2:18" x14ac:dyDescent="0.2">
      <c r="B9" s="2" t="s">
        <v>2</v>
      </c>
      <c r="G9" s="37">
        <v>8316</v>
      </c>
      <c r="H9" s="6">
        <f>H7+H8</f>
        <v>7746</v>
      </c>
      <c r="I9" s="6"/>
    </row>
    <row r="10" spans="2:18" x14ac:dyDescent="0.2">
      <c r="B10" t="s">
        <v>15</v>
      </c>
      <c r="G10" s="37">
        <v>-3799</v>
      </c>
      <c r="H10" s="6">
        <v>-3994</v>
      </c>
      <c r="I10" s="6"/>
      <c r="N10" s="36"/>
      <c r="P10" s="10"/>
    </row>
    <row r="11" spans="2:18" x14ac:dyDescent="0.2">
      <c r="B11" t="s">
        <v>16</v>
      </c>
      <c r="G11" s="37">
        <v>-10</v>
      </c>
      <c r="H11" s="6">
        <v>0</v>
      </c>
      <c r="I11" s="6"/>
      <c r="N11" s="36"/>
    </row>
    <row r="12" spans="2:18" x14ac:dyDescent="0.2">
      <c r="B12" s="2" t="s">
        <v>3</v>
      </c>
      <c r="G12" s="37">
        <f>G9+G10+G11</f>
        <v>4507</v>
      </c>
      <c r="H12" s="6">
        <f>H9+H10+H11</f>
        <v>3752</v>
      </c>
      <c r="I12" s="6"/>
    </row>
    <row r="13" spans="2:18" x14ac:dyDescent="0.2">
      <c r="B13" t="s">
        <v>26</v>
      </c>
      <c r="G13" s="37">
        <f>G8</f>
        <v>24</v>
      </c>
      <c r="H13" s="6">
        <f>H8</f>
        <v>-139</v>
      </c>
      <c r="I13" s="6"/>
    </row>
    <row r="14" spans="2:18" x14ac:dyDescent="0.2">
      <c r="B14" s="2" t="s">
        <v>20</v>
      </c>
      <c r="G14" s="37">
        <f>G11</f>
        <v>-10</v>
      </c>
      <c r="H14" s="6">
        <f>+H11</f>
        <v>0</v>
      </c>
      <c r="I14" s="6"/>
    </row>
    <row r="15" spans="2:18" x14ac:dyDescent="0.2">
      <c r="B15" s="2" t="s">
        <v>21</v>
      </c>
      <c r="G15" s="37">
        <f>G12-G13-G14</f>
        <v>4493</v>
      </c>
      <c r="H15" s="6">
        <f>+H12-H13-H14</f>
        <v>3891</v>
      </c>
      <c r="I15" s="6"/>
    </row>
    <row r="16" spans="2:18" x14ac:dyDescent="0.2">
      <c r="B16" t="s">
        <v>28</v>
      </c>
      <c r="G16" s="37">
        <f>G6</f>
        <v>-23</v>
      </c>
      <c r="H16" s="6">
        <f>+H6</f>
        <v>192</v>
      </c>
      <c r="I16" s="6"/>
    </row>
    <row r="17" spans="2:10" x14ac:dyDescent="0.2">
      <c r="B17" s="2" t="s">
        <v>24</v>
      </c>
      <c r="G17" s="37">
        <f>G15-G16</f>
        <v>4516</v>
      </c>
      <c r="H17" s="6">
        <f>+H15-H16</f>
        <v>3699</v>
      </c>
      <c r="I17" s="6"/>
    </row>
    <row r="19" spans="2:10" x14ac:dyDescent="0.2">
      <c r="B19" s="40" t="s">
        <v>32</v>
      </c>
    </row>
    <row r="21" spans="2:10" x14ac:dyDescent="0.2">
      <c r="B21" s="10"/>
    </row>
    <row r="22" spans="2:10" ht="15.75" x14ac:dyDescent="0.25">
      <c r="B22" s="4" t="s">
        <v>101</v>
      </c>
      <c r="D22" s="36"/>
    </row>
    <row r="23" spans="2:10" x14ac:dyDescent="0.2">
      <c r="I23" s="72"/>
      <c r="J23" s="72"/>
    </row>
    <row r="24" spans="2:10" x14ac:dyDescent="0.2">
      <c r="B24" s="2" t="s">
        <v>56</v>
      </c>
      <c r="F24" s="10"/>
      <c r="H24" s="39" t="s">
        <v>116</v>
      </c>
      <c r="I24" s="21"/>
      <c r="J24" s="24"/>
    </row>
    <row r="25" spans="2:10" x14ac:dyDescent="0.2">
      <c r="C25" s="10" t="s">
        <v>73</v>
      </c>
      <c r="F25" s="19" t="s">
        <v>119</v>
      </c>
      <c r="G25" s="10"/>
      <c r="H25" s="21" t="s">
        <v>92</v>
      </c>
      <c r="I25" s="21"/>
      <c r="J25" s="24"/>
    </row>
    <row r="26" spans="2:10" x14ac:dyDescent="0.2">
      <c r="C26" t="s">
        <v>6</v>
      </c>
      <c r="F26" s="13" t="s">
        <v>120</v>
      </c>
      <c r="G26" s="10"/>
      <c r="H26" s="21" t="s">
        <v>93</v>
      </c>
      <c r="I26" s="21"/>
      <c r="J26" s="26"/>
    </row>
    <row r="27" spans="2:10" x14ac:dyDescent="0.2">
      <c r="C27" t="s">
        <v>7</v>
      </c>
      <c r="F27" s="13" t="s">
        <v>108</v>
      </c>
      <c r="G27" s="10"/>
      <c r="H27" s="21" t="s">
        <v>108</v>
      </c>
      <c r="I27" s="21"/>
      <c r="J27" s="26"/>
    </row>
    <row r="28" spans="2:10" x14ac:dyDescent="0.2">
      <c r="F28" s="10"/>
      <c r="G28" s="10"/>
      <c r="H28" s="21"/>
      <c r="I28" s="21"/>
      <c r="J28" s="27"/>
    </row>
    <row r="29" spans="2:10" x14ac:dyDescent="0.2">
      <c r="B29" s="2" t="s">
        <v>8</v>
      </c>
      <c r="F29" s="10"/>
      <c r="G29" s="10"/>
      <c r="H29" s="21"/>
      <c r="I29" s="21"/>
      <c r="J29" s="27"/>
    </row>
    <row r="30" spans="2:10" x14ac:dyDescent="0.2">
      <c r="C30" t="s">
        <v>10</v>
      </c>
      <c r="F30" s="10" t="s">
        <v>121</v>
      </c>
      <c r="G30" s="10"/>
      <c r="H30" s="21" t="s">
        <v>94</v>
      </c>
      <c r="I30" s="21"/>
      <c r="J30" s="27"/>
    </row>
    <row r="31" spans="2:10" x14ac:dyDescent="0.2">
      <c r="C31" t="s">
        <v>11</v>
      </c>
      <c r="F31" s="10" t="s">
        <v>115</v>
      </c>
      <c r="G31" s="10"/>
      <c r="H31" s="21" t="s">
        <v>115</v>
      </c>
      <c r="I31" s="21"/>
      <c r="J31" s="27"/>
    </row>
    <row r="32" spans="2:10" x14ac:dyDescent="0.2">
      <c r="H32" s="21"/>
      <c r="I32" s="21"/>
    </row>
    <row r="33" spans="2:9" x14ac:dyDescent="0.2">
      <c r="B33" s="10" t="s">
        <v>98</v>
      </c>
      <c r="F33" s="10" t="s">
        <v>93</v>
      </c>
      <c r="H33" s="21" t="s">
        <v>99</v>
      </c>
      <c r="I33" s="21"/>
    </row>
    <row r="34" spans="2:9" x14ac:dyDescent="0.2">
      <c r="F34" s="28" t="s">
        <v>100</v>
      </c>
    </row>
  </sheetData>
  <mergeCells count="1">
    <mergeCell ref="I23:J23"/>
  </mergeCells>
  <pageMargins left="0.55118110236220474" right="0.23622047244094491" top="0.98425196850393704" bottom="0.98425196850393704" header="0.51181102362204722" footer="0.51181102362204722"/>
  <pageSetup paperSize="9" scale="80" orientation="portrait" cellComments="asDisplayed"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79998168889431442"/>
  </sheetPr>
  <dimension ref="B2:M41"/>
  <sheetViews>
    <sheetView showGridLines="0" workbookViewId="0">
      <selection activeCell="G5" sqref="G5:G17"/>
    </sheetView>
  </sheetViews>
  <sheetFormatPr defaultColWidth="9.140625" defaultRowHeight="12.75" x14ac:dyDescent="0.2"/>
  <cols>
    <col min="1" max="1" width="3.42578125" customWidth="1"/>
    <col min="6" max="6" width="8.42578125" customWidth="1"/>
    <col min="9" max="9" width="14.140625" customWidth="1"/>
    <col min="10" max="10" width="18.28515625" customWidth="1"/>
    <col min="12" max="12" width="8.140625" customWidth="1"/>
    <col min="15" max="15" width="6.42578125" customWidth="1"/>
  </cols>
  <sheetData>
    <row r="2" spans="2:9" ht="15.75" x14ac:dyDescent="0.25">
      <c r="B2" s="4" t="s">
        <v>106</v>
      </c>
    </row>
    <row r="3" spans="2:9" x14ac:dyDescent="0.2">
      <c r="B3" t="s">
        <v>4</v>
      </c>
      <c r="G3" s="1" t="s">
        <v>107</v>
      </c>
      <c r="H3" s="1" t="s">
        <v>65</v>
      </c>
    </row>
    <row r="5" spans="2:9" x14ac:dyDescent="0.2">
      <c r="B5" s="2" t="s">
        <v>25</v>
      </c>
      <c r="G5" s="6">
        <f>G7-G6</f>
        <v>7593</v>
      </c>
      <c r="H5" s="6">
        <f>H7-H6</f>
        <v>7006</v>
      </c>
    </row>
    <row r="6" spans="2:9" x14ac:dyDescent="0.2">
      <c r="B6" t="s">
        <v>27</v>
      </c>
      <c r="G6" s="7">
        <f>-114+24-69+23+63-63</f>
        <v>-136</v>
      </c>
      <c r="H6" s="7">
        <v>0</v>
      </c>
    </row>
    <row r="7" spans="2:9" x14ac:dyDescent="0.2">
      <c r="B7" s="2" t="s">
        <v>23</v>
      </c>
      <c r="G7" s="6">
        <v>7457</v>
      </c>
      <c r="H7" s="6">
        <v>7006</v>
      </c>
    </row>
    <row r="8" spans="2:9" x14ac:dyDescent="0.2">
      <c r="B8" t="s">
        <v>22</v>
      </c>
      <c r="G8" s="6">
        <v>-216</v>
      </c>
      <c r="H8" s="6">
        <v>-131</v>
      </c>
    </row>
    <row r="9" spans="2:9" x14ac:dyDescent="0.2">
      <c r="B9" s="2" t="s">
        <v>2</v>
      </c>
      <c r="G9" s="6">
        <f>G7+G8</f>
        <v>7241</v>
      </c>
      <c r="H9" s="6">
        <f>H7+H8</f>
        <v>6875</v>
      </c>
    </row>
    <row r="10" spans="2:9" x14ac:dyDescent="0.2">
      <c r="B10" t="s">
        <v>15</v>
      </c>
      <c r="G10" s="6">
        <v>-3920</v>
      </c>
      <c r="H10" s="6">
        <v>-4037</v>
      </c>
    </row>
    <row r="11" spans="2:9" x14ac:dyDescent="0.2">
      <c r="B11" t="s">
        <v>16</v>
      </c>
      <c r="G11" s="6">
        <v>-60</v>
      </c>
      <c r="H11" s="6">
        <v>0</v>
      </c>
    </row>
    <row r="12" spans="2:9" x14ac:dyDescent="0.2">
      <c r="B12" s="2" t="s">
        <v>3</v>
      </c>
      <c r="G12" s="6">
        <f>G9+G10+G11</f>
        <v>3261</v>
      </c>
      <c r="H12" s="6">
        <f>H9+H10+H11</f>
        <v>2838</v>
      </c>
    </row>
    <row r="13" spans="2:9" x14ac:dyDescent="0.2">
      <c r="B13" t="s">
        <v>26</v>
      </c>
      <c r="G13" s="6">
        <f>G8</f>
        <v>-216</v>
      </c>
      <c r="H13" s="6">
        <f>H8</f>
        <v>-131</v>
      </c>
    </row>
    <row r="14" spans="2:9" x14ac:dyDescent="0.2">
      <c r="B14" s="2" t="s">
        <v>20</v>
      </c>
      <c r="G14" s="6">
        <f>+G11</f>
        <v>-60</v>
      </c>
      <c r="H14" s="6">
        <f>+H11</f>
        <v>0</v>
      </c>
    </row>
    <row r="15" spans="2:9" x14ac:dyDescent="0.2">
      <c r="B15" s="2" t="s">
        <v>21</v>
      </c>
      <c r="G15" s="6">
        <f>+G12-G13-G14</f>
        <v>3537</v>
      </c>
      <c r="H15" s="6">
        <f>+H12-H13-H14</f>
        <v>2969</v>
      </c>
      <c r="I15" s="10" t="s">
        <v>109</v>
      </c>
    </row>
    <row r="16" spans="2:9" x14ac:dyDescent="0.2">
      <c r="B16" t="s">
        <v>28</v>
      </c>
      <c r="G16" s="6">
        <f>+G6</f>
        <v>-136</v>
      </c>
      <c r="H16" s="6">
        <f>+H6</f>
        <v>0</v>
      </c>
    </row>
    <row r="17" spans="2:13" x14ac:dyDescent="0.2">
      <c r="B17" s="2" t="s">
        <v>24</v>
      </c>
      <c r="G17" s="6">
        <f>+G15-G16</f>
        <v>3673</v>
      </c>
      <c r="H17" s="6">
        <f>+H15-H16</f>
        <v>2969</v>
      </c>
    </row>
    <row r="18" spans="2:13" x14ac:dyDescent="0.2">
      <c r="M18" s="10"/>
    </row>
    <row r="19" spans="2:13" x14ac:dyDescent="0.2">
      <c r="B19" s="3" t="s">
        <v>32</v>
      </c>
    </row>
    <row r="21" spans="2:13" ht="15.75" x14ac:dyDescent="0.25">
      <c r="B21" s="17" t="s">
        <v>60</v>
      </c>
      <c r="C21" s="18"/>
      <c r="D21" s="18"/>
      <c r="E21" s="18"/>
      <c r="F21" s="18"/>
      <c r="G21" s="18"/>
      <c r="H21" s="18"/>
      <c r="I21" s="18"/>
      <c r="J21" s="18"/>
      <c r="K21" s="18"/>
      <c r="L21" s="18"/>
    </row>
    <row r="22" spans="2:13" x14ac:dyDescent="0.2">
      <c r="B22" s="33" t="s">
        <v>113</v>
      </c>
      <c r="C22" s="18"/>
      <c r="D22" s="18"/>
      <c r="E22" s="18"/>
      <c r="F22" s="18"/>
      <c r="G22" s="18"/>
      <c r="H22" s="18"/>
      <c r="I22" s="18"/>
      <c r="J22" s="18"/>
      <c r="K22" s="18"/>
      <c r="L22" s="18"/>
    </row>
    <row r="23" spans="2:13" x14ac:dyDescent="0.2">
      <c r="B23" s="34" t="s">
        <v>110</v>
      </c>
      <c r="C23" s="18"/>
      <c r="D23" s="18"/>
      <c r="E23" s="18"/>
      <c r="F23" s="18"/>
      <c r="G23" s="18"/>
      <c r="H23" s="18"/>
      <c r="I23" s="18"/>
      <c r="J23" s="18"/>
      <c r="K23" s="18"/>
      <c r="L23" s="18"/>
    </row>
    <row r="24" spans="2:13" x14ac:dyDescent="0.2">
      <c r="B24" s="35" t="s">
        <v>112</v>
      </c>
    </row>
    <row r="25" spans="2:13" x14ac:dyDescent="0.2">
      <c r="B25" s="35" t="s">
        <v>111</v>
      </c>
    </row>
    <row r="26" spans="2:13" x14ac:dyDescent="0.2">
      <c r="B26" s="31"/>
    </row>
    <row r="27" spans="2:13" x14ac:dyDescent="0.2">
      <c r="B27" s="32" t="s">
        <v>114</v>
      </c>
    </row>
    <row r="28" spans="2:13" x14ac:dyDescent="0.2">
      <c r="B28" s="10"/>
    </row>
    <row r="29" spans="2:13" ht="15.75" x14ac:dyDescent="0.25">
      <c r="B29" s="4" t="s">
        <v>101</v>
      </c>
    </row>
    <row r="30" spans="2:13" x14ac:dyDescent="0.2">
      <c r="I30" s="72"/>
      <c r="J30" s="72"/>
    </row>
    <row r="31" spans="2:13" x14ac:dyDescent="0.2">
      <c r="B31" s="2" t="s">
        <v>56</v>
      </c>
      <c r="F31" s="10"/>
      <c r="H31" s="21" t="s">
        <v>55</v>
      </c>
      <c r="I31" s="21"/>
      <c r="J31" s="24"/>
    </row>
    <row r="32" spans="2:13" x14ac:dyDescent="0.2">
      <c r="C32" s="10" t="s">
        <v>73</v>
      </c>
      <c r="F32" s="19" t="s">
        <v>92</v>
      </c>
      <c r="G32" s="10"/>
      <c r="H32" s="29" t="s">
        <v>92</v>
      </c>
      <c r="I32" s="22"/>
      <c r="J32" s="24"/>
    </row>
    <row r="33" spans="2:10" x14ac:dyDescent="0.2">
      <c r="C33" t="s">
        <v>6</v>
      </c>
      <c r="F33" s="13" t="s">
        <v>93</v>
      </c>
      <c r="G33" s="10"/>
      <c r="H33" s="30" t="s">
        <v>93</v>
      </c>
      <c r="I33" s="21"/>
      <c r="J33" s="26"/>
    </row>
    <row r="34" spans="2:10" x14ac:dyDescent="0.2">
      <c r="C34" t="s">
        <v>7</v>
      </c>
      <c r="F34" s="13" t="s">
        <v>108</v>
      </c>
      <c r="G34" s="10"/>
      <c r="H34" s="30" t="s">
        <v>69</v>
      </c>
      <c r="I34" s="21"/>
      <c r="J34" s="26"/>
    </row>
    <row r="35" spans="2:10" x14ac:dyDescent="0.2">
      <c r="F35" s="10"/>
      <c r="G35" s="10"/>
      <c r="H35" s="30"/>
      <c r="I35" s="21"/>
      <c r="J35" s="27"/>
    </row>
    <row r="36" spans="2:10" x14ac:dyDescent="0.2">
      <c r="B36" s="2" t="s">
        <v>8</v>
      </c>
      <c r="F36" s="10"/>
      <c r="G36" s="10"/>
      <c r="H36" s="30"/>
      <c r="I36" s="21"/>
      <c r="J36" s="27"/>
    </row>
    <row r="37" spans="2:10" x14ac:dyDescent="0.2">
      <c r="C37" t="s">
        <v>10</v>
      </c>
      <c r="F37" s="10" t="s">
        <v>94</v>
      </c>
      <c r="G37" s="10"/>
      <c r="H37" s="30" t="s">
        <v>94</v>
      </c>
      <c r="I37" s="21"/>
      <c r="J37" s="27"/>
    </row>
    <row r="38" spans="2:10" x14ac:dyDescent="0.2">
      <c r="C38" t="s">
        <v>11</v>
      </c>
      <c r="F38" s="10" t="s">
        <v>115</v>
      </c>
      <c r="G38" s="10"/>
      <c r="H38" s="30" t="s">
        <v>95</v>
      </c>
      <c r="I38" s="21"/>
      <c r="J38" s="27"/>
    </row>
    <row r="39" spans="2:10" x14ac:dyDescent="0.2">
      <c r="H39" s="20"/>
      <c r="I39" s="20"/>
    </row>
    <row r="40" spans="2:10" x14ac:dyDescent="0.2">
      <c r="B40" s="10" t="s">
        <v>98</v>
      </c>
      <c r="F40" s="10" t="s">
        <v>99</v>
      </c>
      <c r="H40" s="30" t="s">
        <v>99</v>
      </c>
      <c r="I40" s="20"/>
    </row>
    <row r="41" spans="2:10" x14ac:dyDescent="0.2">
      <c r="F41" s="28" t="s">
        <v>100</v>
      </c>
    </row>
  </sheetData>
  <mergeCells count="1">
    <mergeCell ref="I30:J30"/>
  </mergeCells>
  <pageMargins left="0.55118110236220474" right="0.23622047244094491" top="0.98425196850393704" bottom="0.98425196850393704" header="0.51181102362204722" footer="0.51181102362204722"/>
  <pageSetup paperSize="9" scale="80" orientation="portrait" cellComments="asDisplayed"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38"/>
  <sheetViews>
    <sheetView showGridLines="0" topLeftCell="A11" workbookViewId="0">
      <selection activeCell="B24" sqref="B24"/>
    </sheetView>
  </sheetViews>
  <sheetFormatPr defaultColWidth="9.140625" defaultRowHeight="12.75" x14ac:dyDescent="0.2"/>
  <cols>
    <col min="1" max="1" width="3.42578125" customWidth="1"/>
    <col min="6" max="6" width="7.140625" customWidth="1"/>
    <col min="9" max="9" width="14.140625" customWidth="1"/>
    <col min="10" max="10" width="18.28515625" customWidth="1"/>
    <col min="12" max="12" width="8.140625" customWidth="1"/>
    <col min="15" max="15" width="6.42578125" customWidth="1"/>
  </cols>
  <sheetData>
    <row r="2" spans="2:8" ht="15.75" x14ac:dyDescent="0.25">
      <c r="B2" s="4" t="s">
        <v>103</v>
      </c>
    </row>
    <row r="3" spans="2:8" x14ac:dyDescent="0.2">
      <c r="B3" t="s">
        <v>4</v>
      </c>
      <c r="G3" s="1" t="s">
        <v>104</v>
      </c>
      <c r="H3" s="1" t="s">
        <v>51</v>
      </c>
    </row>
    <row r="5" spans="2:8" x14ac:dyDescent="0.2">
      <c r="B5" s="2" t="s">
        <v>25</v>
      </c>
      <c r="G5" s="6">
        <f>G7-G6</f>
        <v>7423</v>
      </c>
      <c r="H5" s="6">
        <f>H7-H6</f>
        <v>7151</v>
      </c>
    </row>
    <row r="6" spans="2:8" x14ac:dyDescent="0.2">
      <c r="B6" t="s">
        <v>27</v>
      </c>
      <c r="G6" s="7">
        <v>-64</v>
      </c>
      <c r="H6" s="7">
        <v>0</v>
      </c>
    </row>
    <row r="7" spans="2:8" x14ac:dyDescent="0.2">
      <c r="B7" s="2" t="s">
        <v>23</v>
      </c>
      <c r="G7" s="6">
        <v>7359</v>
      </c>
      <c r="H7" s="6">
        <v>7151</v>
      </c>
    </row>
    <row r="8" spans="2:8" x14ac:dyDescent="0.2">
      <c r="B8" t="s">
        <v>22</v>
      </c>
      <c r="G8" s="6">
        <v>42</v>
      </c>
      <c r="H8" s="6">
        <v>-86</v>
      </c>
    </row>
    <row r="9" spans="2:8" x14ac:dyDescent="0.2">
      <c r="B9" s="2" t="s">
        <v>2</v>
      </c>
      <c r="G9" s="6">
        <f>G7+G8</f>
        <v>7401</v>
      </c>
      <c r="H9" s="6">
        <f>H7+H8</f>
        <v>7065</v>
      </c>
    </row>
    <row r="10" spans="2:8" x14ac:dyDescent="0.2">
      <c r="B10" t="s">
        <v>15</v>
      </c>
      <c r="G10" s="6">
        <v>-3705</v>
      </c>
      <c r="H10" s="6">
        <v>-3958</v>
      </c>
    </row>
    <row r="11" spans="2:8" x14ac:dyDescent="0.2">
      <c r="B11" t="s">
        <v>16</v>
      </c>
      <c r="G11" s="6">
        <v>0</v>
      </c>
      <c r="H11" s="6">
        <v>0</v>
      </c>
    </row>
    <row r="12" spans="2:8" x14ac:dyDescent="0.2">
      <c r="B12" s="2" t="s">
        <v>3</v>
      </c>
      <c r="G12" s="6">
        <f>G9+G10+G11</f>
        <v>3696</v>
      </c>
      <c r="H12" s="6">
        <f>H9+H10+H11</f>
        <v>3107</v>
      </c>
    </row>
    <row r="13" spans="2:8" x14ac:dyDescent="0.2">
      <c r="B13" t="s">
        <v>26</v>
      </c>
      <c r="G13" s="6">
        <f>G8</f>
        <v>42</v>
      </c>
      <c r="H13" s="6">
        <f>H8</f>
        <v>-86</v>
      </c>
    </row>
    <row r="14" spans="2:8" x14ac:dyDescent="0.2">
      <c r="B14" s="2" t="s">
        <v>20</v>
      </c>
      <c r="G14" s="6">
        <f>+G11</f>
        <v>0</v>
      </c>
      <c r="H14" s="6">
        <f>+H11</f>
        <v>0</v>
      </c>
    </row>
    <row r="15" spans="2:8" x14ac:dyDescent="0.2">
      <c r="B15" s="2" t="s">
        <v>21</v>
      </c>
      <c r="G15" s="6">
        <f>+G12-G13-G14</f>
        <v>3654</v>
      </c>
      <c r="H15" s="6">
        <f>+H12-H13-H14</f>
        <v>3193</v>
      </c>
    </row>
    <row r="16" spans="2:8" x14ac:dyDescent="0.2">
      <c r="B16" t="s">
        <v>28</v>
      </c>
      <c r="G16" s="6">
        <f>+G6</f>
        <v>-64</v>
      </c>
      <c r="H16" s="6">
        <f>+H6</f>
        <v>0</v>
      </c>
    </row>
    <row r="17" spans="2:13" x14ac:dyDescent="0.2">
      <c r="B17" s="2" t="s">
        <v>24</v>
      </c>
      <c r="G17" s="6">
        <f>+G15-G16</f>
        <v>3718</v>
      </c>
      <c r="H17" s="6">
        <f>+H15-H16</f>
        <v>3193</v>
      </c>
    </row>
    <row r="18" spans="2:13" x14ac:dyDescent="0.2">
      <c r="M18" s="10"/>
    </row>
    <row r="19" spans="2:13" x14ac:dyDescent="0.2">
      <c r="B19" s="3" t="s">
        <v>32</v>
      </c>
    </row>
    <row r="21" spans="2:13" ht="15.75" x14ac:dyDescent="0.25">
      <c r="B21" s="17" t="s">
        <v>60</v>
      </c>
      <c r="C21" s="18"/>
      <c r="D21" s="18"/>
      <c r="E21" s="18"/>
      <c r="F21" s="18"/>
      <c r="G21" s="18"/>
      <c r="H21" s="18"/>
      <c r="I21" s="18"/>
      <c r="J21" s="18"/>
      <c r="K21" s="18"/>
      <c r="L21" s="18"/>
    </row>
    <row r="22" spans="2:13" x14ac:dyDescent="0.2">
      <c r="B22" s="13" t="s">
        <v>105</v>
      </c>
      <c r="C22" s="18"/>
      <c r="D22" s="18"/>
      <c r="E22" s="18"/>
      <c r="F22" s="18"/>
      <c r="G22" s="18"/>
      <c r="H22" s="18"/>
      <c r="I22" s="18"/>
      <c r="J22" s="18"/>
      <c r="K22" s="18"/>
      <c r="L22" s="18"/>
    </row>
    <row r="23" spans="2:13" ht="15.75" x14ac:dyDescent="0.25">
      <c r="B23" s="17"/>
      <c r="C23" s="18"/>
      <c r="D23" s="18"/>
      <c r="E23" s="18"/>
      <c r="F23" s="18"/>
      <c r="G23" s="18"/>
      <c r="H23" s="18"/>
      <c r="I23" s="18"/>
      <c r="J23" s="18"/>
      <c r="K23" s="18"/>
      <c r="L23" s="18"/>
    </row>
    <row r="24" spans="2:13" x14ac:dyDescent="0.2">
      <c r="B24" s="10"/>
    </row>
    <row r="25" spans="2:13" x14ac:dyDescent="0.2">
      <c r="B25" s="10"/>
    </row>
    <row r="26" spans="2:13" ht="15.75" x14ac:dyDescent="0.25">
      <c r="B26" s="4" t="s">
        <v>101</v>
      </c>
    </row>
    <row r="27" spans="2:13" x14ac:dyDescent="0.2">
      <c r="I27" s="72"/>
      <c r="J27" s="72"/>
    </row>
    <row r="28" spans="2:13" x14ac:dyDescent="0.2">
      <c r="B28" s="2" t="s">
        <v>56</v>
      </c>
      <c r="F28" s="10"/>
      <c r="H28" s="21" t="s">
        <v>55</v>
      </c>
      <c r="I28" s="21"/>
      <c r="J28" s="24"/>
    </row>
    <row r="29" spans="2:13" x14ac:dyDescent="0.2">
      <c r="C29" s="10" t="s">
        <v>73</v>
      </c>
      <c r="F29" s="19" t="s">
        <v>92</v>
      </c>
      <c r="G29" s="10"/>
      <c r="H29" s="29" t="s">
        <v>92</v>
      </c>
      <c r="I29" s="22"/>
      <c r="J29" s="24"/>
    </row>
    <row r="30" spans="2:13" x14ac:dyDescent="0.2">
      <c r="C30" t="s">
        <v>6</v>
      </c>
      <c r="F30" s="13" t="s">
        <v>93</v>
      </c>
      <c r="G30" s="10"/>
      <c r="H30" s="30" t="s">
        <v>93</v>
      </c>
      <c r="I30" s="21"/>
      <c r="J30" s="26"/>
    </row>
    <row r="31" spans="2:13" x14ac:dyDescent="0.2">
      <c r="C31" t="s">
        <v>7</v>
      </c>
      <c r="F31" s="13" t="s">
        <v>69</v>
      </c>
      <c r="G31" s="10"/>
      <c r="H31" s="30" t="s">
        <v>69</v>
      </c>
      <c r="I31" s="21"/>
      <c r="J31" s="26"/>
    </row>
    <row r="32" spans="2:13" x14ac:dyDescent="0.2">
      <c r="F32" s="10"/>
      <c r="G32" s="10"/>
      <c r="H32" s="30"/>
      <c r="I32" s="21"/>
      <c r="J32" s="27"/>
    </row>
    <row r="33" spans="2:10" x14ac:dyDescent="0.2">
      <c r="B33" s="2" t="s">
        <v>8</v>
      </c>
      <c r="F33" s="10"/>
      <c r="G33" s="10"/>
      <c r="H33" s="30"/>
      <c r="I33" s="21"/>
      <c r="J33" s="27"/>
    </row>
    <row r="34" spans="2:10" x14ac:dyDescent="0.2">
      <c r="C34" t="s">
        <v>10</v>
      </c>
      <c r="F34" s="10" t="s">
        <v>94</v>
      </c>
      <c r="G34" s="10"/>
      <c r="H34" s="30" t="s">
        <v>94</v>
      </c>
      <c r="I34" s="21"/>
      <c r="J34" s="27"/>
    </row>
    <row r="35" spans="2:10" x14ac:dyDescent="0.2">
      <c r="C35" t="s">
        <v>11</v>
      </c>
      <c r="F35" s="10" t="s">
        <v>95</v>
      </c>
      <c r="G35" s="10"/>
      <c r="H35" s="30" t="s">
        <v>95</v>
      </c>
      <c r="I35" s="21"/>
      <c r="J35" s="27"/>
    </row>
    <row r="36" spans="2:10" x14ac:dyDescent="0.2">
      <c r="H36" s="20"/>
      <c r="I36" s="20"/>
    </row>
    <row r="37" spans="2:10" x14ac:dyDescent="0.2">
      <c r="B37" s="10" t="s">
        <v>98</v>
      </c>
      <c r="F37" s="10" t="s">
        <v>99</v>
      </c>
      <c r="H37" s="30" t="s">
        <v>99</v>
      </c>
      <c r="I37" s="20"/>
    </row>
    <row r="38" spans="2:10" x14ac:dyDescent="0.2">
      <c r="F38" s="28" t="s">
        <v>100</v>
      </c>
    </row>
  </sheetData>
  <mergeCells count="1">
    <mergeCell ref="I27:J27"/>
  </mergeCells>
  <pageMargins left="0.55118110236220474" right="0.23622047244094491" top="0.98425196850393704" bottom="0.98425196850393704" header="0.51181102362204722" footer="0.51181102362204722"/>
  <pageSetup paperSize="9" scale="80"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13</vt:i4>
      </vt:variant>
    </vt:vector>
  </HeadingPairs>
  <TitlesOfParts>
    <vt:vector size="28" baseType="lpstr">
      <vt:lpstr>Telenor Q113</vt:lpstr>
      <vt:lpstr>Telenor Q412</vt:lpstr>
      <vt:lpstr>Telenor Q312</vt:lpstr>
      <vt:lpstr>Telenor Q212</vt:lpstr>
      <vt:lpstr>Telenor Q112</vt:lpstr>
      <vt:lpstr>Telenor Q411</vt:lpstr>
      <vt:lpstr>Telenor Q311</vt:lpstr>
      <vt:lpstr>Telenor Q211</vt:lpstr>
      <vt:lpstr>Telenor Q111</vt:lpstr>
      <vt:lpstr>Telenor Q410</vt:lpstr>
      <vt:lpstr>Telenor Q310</vt:lpstr>
      <vt:lpstr>Telenor Q210</vt:lpstr>
      <vt:lpstr>Telenor Q110</vt:lpstr>
      <vt:lpstr>Telenor Q409</vt:lpstr>
      <vt:lpstr>Telenor Q309</vt:lpstr>
      <vt:lpstr>'Telenor Q110'!Print_Area</vt:lpstr>
      <vt:lpstr>'Telenor Q111'!Print_Area</vt:lpstr>
      <vt:lpstr>'Telenor Q112'!Print_Area</vt:lpstr>
      <vt:lpstr>'Telenor Q113'!Print_Area</vt:lpstr>
      <vt:lpstr>'Telenor Q210'!Print_Area</vt:lpstr>
      <vt:lpstr>'Telenor Q211'!Print_Area</vt:lpstr>
      <vt:lpstr>'Telenor Q212'!Print_Area</vt:lpstr>
      <vt:lpstr>'Telenor Q310'!Print_Area</vt:lpstr>
      <vt:lpstr>'Telenor Q311'!Print_Area</vt:lpstr>
      <vt:lpstr>'Telenor Q312'!Print_Area</vt:lpstr>
      <vt:lpstr>'Telenor Q410'!Print_Area</vt:lpstr>
      <vt:lpstr>'Telenor Q411'!Print_Area</vt:lpstr>
      <vt:lpstr>'Telenor Q412'!Print_Area</vt:lpstr>
    </vt:vector>
  </TitlesOfParts>
  <Company>Telenor 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T716067</dc:creator>
  <cp:lastModifiedBy>Øien Helge</cp:lastModifiedBy>
  <cp:lastPrinted>2012-02-07T15:01:42Z</cp:lastPrinted>
  <dcterms:created xsi:type="dcterms:W3CDTF">2009-10-22T15:33:57Z</dcterms:created>
  <dcterms:modified xsi:type="dcterms:W3CDTF">2013-04-25T17:09:48Z</dcterms:modified>
</cp:coreProperties>
</file>